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75" yWindow="975" windowWidth="8775" windowHeight="6975"/>
  </bookViews>
  <sheets>
    <sheet name="Lap Realisasi SPJ" sheetId="1" r:id="rId1"/>
    <sheet name="Lap Realisasi APBDes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I370" i="1"/>
  <c r="F370"/>
  <c r="I360"/>
  <c r="I361"/>
  <c r="I318"/>
  <c r="I320"/>
  <c r="I319" s="1"/>
  <c r="I333"/>
  <c r="I323"/>
  <c r="F287"/>
  <c r="F288"/>
  <c r="I287"/>
  <c r="I296"/>
  <c r="I288"/>
  <c r="I189"/>
  <c r="I283"/>
  <c r="I235"/>
  <c r="I203"/>
  <c r="I190"/>
  <c r="I71"/>
  <c r="I172"/>
  <c r="I126"/>
  <c r="I115"/>
  <c r="I72"/>
  <c r="I73"/>
  <c r="I77"/>
  <c r="I76" s="1"/>
  <c r="I78"/>
  <c r="I79"/>
  <c r="I81"/>
  <c r="I84"/>
  <c r="I85"/>
  <c r="I86"/>
  <c r="I87"/>
  <c r="I88"/>
  <c r="I89"/>
  <c r="I90"/>
  <c r="I92"/>
  <c r="I91" s="1"/>
  <c r="I96"/>
  <c r="I97"/>
  <c r="I98"/>
  <c r="I100"/>
  <c r="I99" s="1"/>
  <c r="I101"/>
  <c r="I102"/>
  <c r="I103"/>
  <c r="I106"/>
  <c r="I107"/>
  <c r="I108"/>
  <c r="I105" s="1"/>
  <c r="I109"/>
  <c r="I111"/>
  <c r="I110" s="1"/>
  <c r="I114"/>
  <c r="I118"/>
  <c r="I117" s="1"/>
  <c r="I116" s="1"/>
  <c r="I119"/>
  <c r="I120"/>
  <c r="I122"/>
  <c r="I121" s="1"/>
  <c r="I123"/>
  <c r="I124"/>
  <c r="I125"/>
  <c r="I129"/>
  <c r="I128" s="1"/>
  <c r="I127" s="1"/>
  <c r="I130"/>
  <c r="I133"/>
  <c r="I132" s="1"/>
  <c r="I131" s="1"/>
  <c r="I134"/>
  <c r="I135"/>
  <c r="I137"/>
  <c r="I139"/>
  <c r="I140"/>
  <c r="I141"/>
  <c r="I143"/>
  <c r="I142" s="1"/>
  <c r="I146"/>
  <c r="I145" s="1"/>
  <c r="I144" s="1"/>
  <c r="I147"/>
  <c r="I148"/>
  <c r="I151"/>
  <c r="I150" s="1"/>
  <c r="I152"/>
  <c r="I153"/>
  <c r="I155"/>
  <c r="I154" s="1"/>
  <c r="I158"/>
  <c r="I157" s="1"/>
  <c r="I156" s="1"/>
  <c r="I159"/>
  <c r="I160"/>
  <c r="I164"/>
  <c r="I167"/>
  <c r="I169"/>
  <c r="I170"/>
  <c r="I171"/>
  <c r="I175"/>
  <c r="I176"/>
  <c r="I177"/>
  <c r="I174" s="1"/>
  <c r="I173" s="1"/>
  <c r="I178"/>
  <c r="I180"/>
  <c r="I179" s="1"/>
  <c r="I181"/>
  <c r="I182"/>
  <c r="I183"/>
  <c r="I185"/>
  <c r="I184" s="1"/>
  <c r="I186"/>
  <c r="I187"/>
  <c r="I192"/>
  <c r="I193"/>
  <c r="I195"/>
  <c r="I194" s="1"/>
  <c r="I191" s="1"/>
  <c r="I197"/>
  <c r="I200"/>
  <c r="I199" s="1"/>
  <c r="I196" s="1"/>
  <c r="I201"/>
  <c r="I202"/>
  <c r="I204"/>
  <c r="I205"/>
  <c r="I206"/>
  <c r="I207"/>
  <c r="I210"/>
  <c r="I211"/>
  <c r="I213"/>
  <c r="I212" s="1"/>
  <c r="I209" s="1"/>
  <c r="I216"/>
  <c r="I215" s="1"/>
  <c r="I217"/>
  <c r="I218"/>
  <c r="I220"/>
  <c r="I219" s="1"/>
  <c r="I221"/>
  <c r="I222"/>
  <c r="I223"/>
  <c r="I225"/>
  <c r="I224" s="1"/>
  <c r="I226"/>
  <c r="I229"/>
  <c r="I228" s="1"/>
  <c r="I231"/>
  <c r="I232"/>
  <c r="I234"/>
  <c r="I233" s="1"/>
  <c r="I230" s="1"/>
  <c r="I238"/>
  <c r="I237" s="1"/>
  <c r="I236" s="1"/>
  <c r="I239"/>
  <c r="I240"/>
  <c r="I243"/>
  <c r="I242" s="1"/>
  <c r="I244"/>
  <c r="I245"/>
  <c r="I247"/>
  <c r="I246" s="1"/>
  <c r="I248"/>
  <c r="I249"/>
  <c r="I250"/>
  <c r="I251"/>
  <c r="I252"/>
  <c r="I254"/>
  <c r="I257"/>
  <c r="I256" s="1"/>
  <c r="I261"/>
  <c r="I262"/>
  <c r="I265"/>
  <c r="I264" s="1"/>
  <c r="I266"/>
  <c r="I267"/>
  <c r="I268"/>
  <c r="I272"/>
  <c r="I271" s="1"/>
  <c r="I270" s="1"/>
  <c r="I273"/>
  <c r="I274"/>
  <c r="I277"/>
  <c r="I276" s="1"/>
  <c r="I275" s="1"/>
  <c r="I280"/>
  <c r="I279" s="1"/>
  <c r="I278" s="1"/>
  <c r="I281"/>
  <c r="I282"/>
  <c r="I285"/>
  <c r="I284" s="1"/>
  <c r="I286"/>
  <c r="I290"/>
  <c r="I289" s="1"/>
  <c r="I291"/>
  <c r="I292"/>
  <c r="I293"/>
  <c r="I294"/>
  <c r="I298"/>
  <c r="I297" s="1"/>
  <c r="I302"/>
  <c r="I306"/>
  <c r="I305" s="1"/>
  <c r="I304" s="1"/>
  <c r="I307"/>
  <c r="I308"/>
  <c r="I309"/>
  <c r="I312"/>
  <c r="I311" s="1"/>
  <c r="I313"/>
  <c r="I314"/>
  <c r="I315"/>
  <c r="I316"/>
  <c r="I322"/>
  <c r="I321" s="1"/>
  <c r="I325"/>
  <c r="I324" s="1"/>
  <c r="I329"/>
  <c r="I331"/>
  <c r="I335"/>
  <c r="I334" s="1"/>
  <c r="I340"/>
  <c r="I343"/>
  <c r="I346"/>
  <c r="I345" s="1"/>
  <c r="I349"/>
  <c r="I353"/>
  <c r="I352" s="1"/>
  <c r="I351" s="1"/>
  <c r="I357"/>
  <c r="I363"/>
  <c r="I362" s="1"/>
  <c r="I364"/>
  <c r="I368"/>
  <c r="I367" s="1"/>
  <c r="I366" s="1"/>
  <c r="F366"/>
  <c r="F361"/>
  <c r="F320"/>
  <c r="F318"/>
  <c r="F351"/>
  <c r="F333"/>
  <c r="F334"/>
  <c r="F323"/>
  <c r="F319"/>
  <c r="F296"/>
  <c r="F189"/>
  <c r="F283"/>
  <c r="F269"/>
  <c r="F235"/>
  <c r="F203"/>
  <c r="F190"/>
  <c r="F71"/>
  <c r="F172"/>
  <c r="F126"/>
  <c r="F115"/>
  <c r="F72"/>
  <c r="P361"/>
  <c r="S364"/>
  <c r="R364"/>
  <c r="Q364"/>
  <c r="P364"/>
  <c r="R362"/>
  <c r="Q362"/>
  <c r="P362"/>
  <c r="F273"/>
  <c r="F270" s="1"/>
  <c r="F224"/>
  <c r="F225"/>
  <c r="P213"/>
  <c r="P211"/>
  <c r="F205"/>
  <c r="F204" s="1"/>
  <c r="P206"/>
  <c r="Q206"/>
  <c r="R206"/>
  <c r="S206"/>
  <c r="T206"/>
  <c r="F207"/>
  <c r="J208"/>
  <c r="P208"/>
  <c r="Q208"/>
  <c r="R208"/>
  <c r="T208"/>
  <c r="S195"/>
  <c r="R195"/>
  <c r="Q195"/>
  <c r="P195"/>
  <c r="Q193"/>
  <c r="I269" l="1"/>
  <c r="I149"/>
  <c r="I104"/>
  <c r="I214"/>
  <c r="I138"/>
  <c r="J207"/>
  <c r="J206" l="1"/>
  <c r="J204"/>
  <c r="J205"/>
  <c r="P193" l="1"/>
  <c r="Q175"/>
  <c r="P175"/>
  <c r="R183"/>
  <c r="R177"/>
  <c r="Q185"/>
  <c r="F185" s="1"/>
  <c r="Q183"/>
  <c r="F183" s="1"/>
  <c r="Q180"/>
  <c r="Q177"/>
  <c r="Q176"/>
  <c r="F176" s="1"/>
  <c r="P181"/>
  <c r="F181" s="1"/>
  <c r="P178"/>
  <c r="F178" s="1"/>
  <c r="P177"/>
  <c r="Y171"/>
  <c r="V171"/>
  <c r="AB160"/>
  <c r="AB159"/>
  <c r="AB158"/>
  <c r="U158"/>
  <c r="AB143"/>
  <c r="AB141"/>
  <c r="AB140"/>
  <c r="V141"/>
  <c r="V140"/>
  <c r="R141"/>
  <c r="R140"/>
  <c r="J134"/>
  <c r="J133"/>
  <c r="AA120"/>
  <c r="AA119"/>
  <c r="AA118"/>
  <c r="AA114"/>
  <c r="T114"/>
  <c r="AA111"/>
  <c r="AA109"/>
  <c r="AA108"/>
  <c r="AA107"/>
  <c r="AA106"/>
  <c r="R109"/>
  <c r="R108"/>
  <c r="R107"/>
  <c r="R106"/>
  <c r="AA103"/>
  <c r="AA102"/>
  <c r="Z102"/>
  <c r="Y102"/>
  <c r="X102"/>
  <c r="W102"/>
  <c r="V102"/>
  <c r="U102"/>
  <c r="T102"/>
  <c r="S102"/>
  <c r="R102"/>
  <c r="Q102"/>
  <c r="T92"/>
  <c r="F180" l="1"/>
  <c r="F177"/>
  <c r="F175"/>
  <c r="P85"/>
  <c r="P86"/>
  <c r="Q88"/>
  <c r="Q84"/>
  <c r="Q92"/>
  <c r="P92"/>
  <c r="P88"/>
  <c r="P84"/>
  <c r="S92"/>
  <c r="R92"/>
  <c r="R84"/>
  <c r="R88"/>
  <c r="T88"/>
  <c r="T84"/>
  <c r="U97"/>
  <c r="U95"/>
  <c r="U94"/>
  <c r="U92"/>
  <c r="U90"/>
  <c r="U89"/>
  <c r="U88"/>
  <c r="U87"/>
  <c r="U86"/>
  <c r="U85"/>
  <c r="U84"/>
  <c r="V92"/>
  <c r="V88"/>
  <c r="V84"/>
  <c r="W92"/>
  <c r="W85"/>
  <c r="X92"/>
  <c r="X88"/>
  <c r="X90"/>
  <c r="Y92"/>
  <c r="Z92"/>
  <c r="Y84"/>
  <c r="Z88"/>
  <c r="Z84"/>
  <c r="AA84"/>
  <c r="AA100"/>
  <c r="AA98"/>
  <c r="AA97"/>
  <c r="AA95"/>
  <c r="AA94"/>
  <c r="AA92"/>
  <c r="AA90"/>
  <c r="AA87"/>
  <c r="AA89"/>
  <c r="AA88"/>
  <c r="AA85"/>
  <c r="J87" l="1"/>
  <c r="J90"/>
  <c r="Q10"/>
  <c r="J88"/>
  <c r="J89"/>
  <c r="J84"/>
  <c r="J85"/>
  <c r="AA80"/>
  <c r="AA81"/>
  <c r="Z80"/>
  <c r="Y81"/>
  <c r="Y80"/>
  <c r="X81"/>
  <c r="X80"/>
  <c r="W81"/>
  <c r="W80"/>
  <c r="V81"/>
  <c r="V80"/>
  <c r="P80"/>
  <c r="O80"/>
  <c r="J75"/>
  <c r="J74"/>
  <c r="AA77"/>
  <c r="Z77"/>
  <c r="Y77"/>
  <c r="X77"/>
  <c r="W77"/>
  <c r="V77"/>
  <c r="U77"/>
  <c r="T77"/>
  <c r="S78"/>
  <c r="J78" s="1"/>
  <c r="R77"/>
  <c r="Q77"/>
  <c r="P77"/>
  <c r="O77"/>
  <c r="J80"/>
  <c r="J86"/>
  <c r="J94"/>
  <c r="J95"/>
  <c r="J98"/>
  <c r="J100"/>
  <c r="J102"/>
  <c r="J103"/>
  <c r="J106"/>
  <c r="J107"/>
  <c r="J108"/>
  <c r="J109"/>
  <c r="J111"/>
  <c r="J114"/>
  <c r="J118"/>
  <c r="J119"/>
  <c r="J120"/>
  <c r="J123"/>
  <c r="J124"/>
  <c r="J125"/>
  <c r="J129"/>
  <c r="J130"/>
  <c r="J135"/>
  <c r="J137"/>
  <c r="J140"/>
  <c r="J141"/>
  <c r="J143"/>
  <c r="J146"/>
  <c r="J147"/>
  <c r="J148"/>
  <c r="J151"/>
  <c r="J152"/>
  <c r="J153"/>
  <c r="J154"/>
  <c r="J155"/>
  <c r="J158"/>
  <c r="J171"/>
  <c r="J175"/>
  <c r="J176"/>
  <c r="J177"/>
  <c r="J178"/>
  <c r="J180"/>
  <c r="J181"/>
  <c r="J183"/>
  <c r="J185"/>
  <c r="J188"/>
  <c r="J189"/>
  <c r="J193"/>
  <c r="J195"/>
  <c r="J198"/>
  <c r="J200"/>
  <c r="J202"/>
  <c r="J211"/>
  <c r="J213"/>
  <c r="J216"/>
  <c r="J217"/>
  <c r="J218"/>
  <c r="J220"/>
  <c r="J221"/>
  <c r="J223"/>
  <c r="J224"/>
  <c r="J225"/>
  <c r="J226"/>
  <c r="J229"/>
  <c r="J232"/>
  <c r="J234"/>
  <c r="J238"/>
  <c r="J239"/>
  <c r="J240"/>
  <c r="J243"/>
  <c r="J244"/>
  <c r="J245"/>
  <c r="J248"/>
  <c r="J249"/>
  <c r="J250"/>
  <c r="J253"/>
  <c r="J255"/>
  <c r="J258"/>
  <c r="J259"/>
  <c r="J260"/>
  <c r="J263"/>
  <c r="J266"/>
  <c r="J267"/>
  <c r="J268"/>
  <c r="J270"/>
  <c r="J271"/>
  <c r="J272"/>
  <c r="J273"/>
  <c r="J274"/>
  <c r="J277"/>
  <c r="J280"/>
  <c r="J282"/>
  <c r="J286"/>
  <c r="J287"/>
  <c r="J291"/>
  <c r="J292"/>
  <c r="J293"/>
  <c r="J295"/>
  <c r="J299"/>
  <c r="J300"/>
  <c r="J301"/>
  <c r="J303"/>
  <c r="J306"/>
  <c r="J307"/>
  <c r="J308"/>
  <c r="J309"/>
  <c r="J310"/>
  <c r="J313"/>
  <c r="J314"/>
  <c r="J315"/>
  <c r="J317"/>
  <c r="J318"/>
  <c r="J326"/>
  <c r="J327"/>
  <c r="J328"/>
  <c r="J330"/>
  <c r="J332"/>
  <c r="J336"/>
  <c r="J337"/>
  <c r="J338"/>
  <c r="J339"/>
  <c r="J341"/>
  <c r="J342"/>
  <c r="J344"/>
  <c r="J347"/>
  <c r="J348"/>
  <c r="J350"/>
  <c r="J354"/>
  <c r="J355"/>
  <c r="J356"/>
  <c r="J358"/>
  <c r="J359"/>
  <c r="J364"/>
  <c r="J365"/>
  <c r="J369"/>
  <c r="J370"/>
  <c r="J371"/>
  <c r="J372"/>
  <c r="J375"/>
  <c r="F73"/>
  <c r="F374"/>
  <c r="J374" s="1"/>
  <c r="F376"/>
  <c r="F377" s="1"/>
  <c r="J377" s="1"/>
  <c r="F363"/>
  <c r="F362" s="1"/>
  <c r="J362" s="1"/>
  <c r="F368"/>
  <c r="F367" s="1"/>
  <c r="F357"/>
  <c r="J357" s="1"/>
  <c r="F353"/>
  <c r="F349"/>
  <c r="J349" s="1"/>
  <c r="F346"/>
  <c r="J346" s="1"/>
  <c r="F343"/>
  <c r="J343" s="1"/>
  <c r="F340"/>
  <c r="J340" s="1"/>
  <c r="F335"/>
  <c r="F325"/>
  <c r="J325" s="1"/>
  <c r="F331"/>
  <c r="J331" s="1"/>
  <c r="F329"/>
  <c r="J329" s="1"/>
  <c r="F312"/>
  <c r="J312" s="1"/>
  <c r="F316"/>
  <c r="J316" s="1"/>
  <c r="F305"/>
  <c r="F304" s="1"/>
  <c r="J304" s="1"/>
  <c r="F298"/>
  <c r="J298" s="1"/>
  <c r="F302"/>
  <c r="J302" s="1"/>
  <c r="F294"/>
  <c r="J294" s="1"/>
  <c r="F290"/>
  <c r="J290" s="1"/>
  <c r="F285"/>
  <c r="F284" s="1"/>
  <c r="F281"/>
  <c r="J281" s="1"/>
  <c r="F279"/>
  <c r="J279" s="1"/>
  <c r="F276"/>
  <c r="F275" s="1"/>
  <c r="J275" s="1"/>
  <c r="F265"/>
  <c r="F264" s="1"/>
  <c r="J264" s="1"/>
  <c r="J261"/>
  <c r="F262"/>
  <c r="F261" s="1"/>
  <c r="F257"/>
  <c r="F254"/>
  <c r="J254" s="1"/>
  <c r="F252"/>
  <c r="J252" s="1"/>
  <c r="F247"/>
  <c r="F246" s="1"/>
  <c r="J246" s="1"/>
  <c r="F242"/>
  <c r="F241" s="1"/>
  <c r="J241" s="1"/>
  <c r="F237"/>
  <c r="F236" s="1"/>
  <c r="J236" s="1"/>
  <c r="F231"/>
  <c r="J231" s="1"/>
  <c r="F233"/>
  <c r="J233" s="1"/>
  <c r="F228"/>
  <c r="F227" s="1"/>
  <c r="J227" s="1"/>
  <c r="F222"/>
  <c r="J222" s="1"/>
  <c r="F219"/>
  <c r="J219" s="1"/>
  <c r="F215"/>
  <c r="J215" s="1"/>
  <c r="F210"/>
  <c r="J210" s="1"/>
  <c r="F212"/>
  <c r="J212" s="1"/>
  <c r="F201"/>
  <c r="J201" s="1"/>
  <c r="F199"/>
  <c r="J199" s="1"/>
  <c r="F197"/>
  <c r="J197" s="1"/>
  <c r="F192"/>
  <c r="J192" s="1"/>
  <c r="F194"/>
  <c r="J194" s="1"/>
  <c r="F187"/>
  <c r="F186" s="1"/>
  <c r="J186" s="1"/>
  <c r="F184"/>
  <c r="J184" s="1"/>
  <c r="F182"/>
  <c r="J182" s="1"/>
  <c r="F179"/>
  <c r="J179" s="1"/>
  <c r="F174"/>
  <c r="J174" s="1"/>
  <c r="F170"/>
  <c r="F169" s="1"/>
  <c r="F167"/>
  <c r="F160"/>
  <c r="F164"/>
  <c r="F157"/>
  <c r="F156" s="1"/>
  <c r="J156" s="1"/>
  <c r="F150"/>
  <c r="F149" s="1"/>
  <c r="J149" s="1"/>
  <c r="F145"/>
  <c r="F144" s="1"/>
  <c r="J144" s="1"/>
  <c r="F142"/>
  <c r="J142" s="1"/>
  <c r="F139"/>
  <c r="J139" s="1"/>
  <c r="F132"/>
  <c r="J132" s="1"/>
  <c r="F136"/>
  <c r="J136" s="1"/>
  <c r="F128"/>
  <c r="F127" s="1"/>
  <c r="J127" s="1"/>
  <c r="F122"/>
  <c r="F121" s="1"/>
  <c r="J121" s="1"/>
  <c r="F117"/>
  <c r="F116" s="1"/>
  <c r="J116" s="1"/>
  <c r="F113"/>
  <c r="F112" s="1"/>
  <c r="J112" s="1"/>
  <c r="F110"/>
  <c r="J110" s="1"/>
  <c r="F105"/>
  <c r="J105" s="1"/>
  <c r="F101"/>
  <c r="J101" s="1"/>
  <c r="F99"/>
  <c r="J99" s="1"/>
  <c r="F96"/>
  <c r="F93"/>
  <c r="J93" s="1"/>
  <c r="F91"/>
  <c r="F83"/>
  <c r="J83" s="1"/>
  <c r="F79"/>
  <c r="F76"/>
  <c r="O43"/>
  <c r="I43" s="1"/>
  <c r="I42" s="1"/>
  <c r="Y41"/>
  <c r="X41"/>
  <c r="W41"/>
  <c r="V41"/>
  <c r="U41"/>
  <c r="T41"/>
  <c r="S41"/>
  <c r="R41"/>
  <c r="Q41"/>
  <c r="P41"/>
  <c r="Z36"/>
  <c r="Y36"/>
  <c r="X36"/>
  <c r="W36"/>
  <c r="V36"/>
  <c r="U36"/>
  <c r="T36"/>
  <c r="S36"/>
  <c r="R36"/>
  <c r="Q36"/>
  <c r="P36"/>
  <c r="R34"/>
  <c r="Q35"/>
  <c r="Q34"/>
  <c r="P34"/>
  <c r="O34"/>
  <c r="R31"/>
  <c r="Q32"/>
  <c r="Q31"/>
  <c r="P33"/>
  <c r="P32"/>
  <c r="P31"/>
  <c r="O31"/>
  <c r="O36"/>
  <c r="J23"/>
  <c r="J24"/>
  <c r="J26"/>
  <c r="J27"/>
  <c r="J28"/>
  <c r="J29"/>
  <c r="J38"/>
  <c r="I37"/>
  <c r="I25"/>
  <c r="I22" s="1"/>
  <c r="F42"/>
  <c r="F40"/>
  <c r="F37"/>
  <c r="F35"/>
  <c r="F33"/>
  <c r="F31"/>
  <c r="F25"/>
  <c r="F22" s="1"/>
  <c r="O408" i="2"/>
  <c r="O417" s="1"/>
  <c r="O407"/>
  <c r="I396"/>
  <c r="F396"/>
  <c r="O396" s="1"/>
  <c r="I383"/>
  <c r="F383"/>
  <c r="O383" s="1"/>
  <c r="O382"/>
  <c r="I360"/>
  <c r="F360"/>
  <c r="O360" s="1"/>
  <c r="I341"/>
  <c r="F341"/>
  <c r="O341" s="1"/>
  <c r="J327"/>
  <c r="J321"/>
  <c r="I320"/>
  <c r="F320"/>
  <c r="O320" s="1"/>
  <c r="I313"/>
  <c r="F313"/>
  <c r="O313" s="1"/>
  <c r="O312"/>
  <c r="I308"/>
  <c r="F308"/>
  <c r="O308" s="1"/>
  <c r="I292"/>
  <c r="F292"/>
  <c r="O292" s="1"/>
  <c r="O264"/>
  <c r="I258"/>
  <c r="F258"/>
  <c r="O258" s="1"/>
  <c r="I222"/>
  <c r="F222"/>
  <c r="O222" s="1"/>
  <c r="I213"/>
  <c r="F213"/>
  <c r="O213" s="1"/>
  <c r="O212"/>
  <c r="I192"/>
  <c r="F192"/>
  <c r="O192" s="1"/>
  <c r="I135"/>
  <c r="F135"/>
  <c r="O135" s="1"/>
  <c r="I123"/>
  <c r="I122"/>
  <c r="F122"/>
  <c r="O122" s="1"/>
  <c r="I114"/>
  <c r="F114"/>
  <c r="O114" s="1"/>
  <c r="J79"/>
  <c r="J78"/>
  <c r="O76"/>
  <c r="Q76" s="1"/>
  <c r="I68"/>
  <c r="O67" s="1"/>
  <c r="P67" s="1"/>
  <c r="F68"/>
  <c r="O68" s="1"/>
  <c r="O66"/>
  <c r="O30"/>
  <c r="O22"/>
  <c r="O20"/>
  <c r="O31" s="1"/>
  <c r="Q7"/>
  <c r="O7"/>
  <c r="Q4"/>
  <c r="O4"/>
  <c r="Q2"/>
  <c r="O2"/>
  <c r="Q8"/>
  <c r="Q10" s="1"/>
  <c r="O11"/>
  <c r="J283" i="1"/>
  <c r="S4"/>
  <c r="R4"/>
  <c r="Q6"/>
  <c r="R6" s="1"/>
  <c r="Q8"/>
  <c r="R8" s="1"/>
  <c r="Q12"/>
  <c r="Q15"/>
  <c r="R15" s="1"/>
  <c r="J73" l="1"/>
  <c r="J335"/>
  <c r="J376"/>
  <c r="J91"/>
  <c r="J92"/>
  <c r="J96"/>
  <c r="J97"/>
  <c r="F352"/>
  <c r="J352" s="1"/>
  <c r="Q2"/>
  <c r="R2" s="1"/>
  <c r="J366"/>
  <c r="J367"/>
  <c r="F373"/>
  <c r="J373" s="1"/>
  <c r="J361"/>
  <c r="J363"/>
  <c r="J247"/>
  <c r="J117"/>
  <c r="J368"/>
  <c r="J284"/>
  <c r="J276"/>
  <c r="J228"/>
  <c r="J157"/>
  <c r="J145"/>
  <c r="J122"/>
  <c r="J113"/>
  <c r="J353"/>
  <c r="J305"/>
  <c r="J285"/>
  <c r="J265"/>
  <c r="J257"/>
  <c r="J237"/>
  <c r="J187"/>
  <c r="J150"/>
  <c r="J128"/>
  <c r="J77"/>
  <c r="J262"/>
  <c r="J242"/>
  <c r="J170"/>
  <c r="J79"/>
  <c r="F345"/>
  <c r="J345" s="1"/>
  <c r="F297"/>
  <c r="J297" s="1"/>
  <c r="F311"/>
  <c r="J311" s="1"/>
  <c r="F324"/>
  <c r="F289"/>
  <c r="F278"/>
  <c r="F251"/>
  <c r="J251" s="1"/>
  <c r="F191"/>
  <c r="J191" s="1"/>
  <c r="F209"/>
  <c r="J209" s="1"/>
  <c r="F256"/>
  <c r="J256" s="1"/>
  <c r="F214"/>
  <c r="J214" s="1"/>
  <c r="F230"/>
  <c r="J230" s="1"/>
  <c r="F196"/>
  <c r="J196" s="1"/>
  <c r="F173"/>
  <c r="F159"/>
  <c r="F138"/>
  <c r="J138" s="1"/>
  <c r="F131"/>
  <c r="J131" s="1"/>
  <c r="F82"/>
  <c r="J82" s="1"/>
  <c r="J115"/>
  <c r="F104"/>
  <c r="J104" s="1"/>
  <c r="J42"/>
  <c r="I41"/>
  <c r="I40" s="1"/>
  <c r="F30"/>
  <c r="J22"/>
  <c r="I34"/>
  <c r="I33" s="1"/>
  <c r="J33" s="1"/>
  <c r="I36"/>
  <c r="J36" s="1"/>
  <c r="J37"/>
  <c r="J25"/>
  <c r="J43"/>
  <c r="I32"/>
  <c r="J32" s="1"/>
  <c r="F39"/>
  <c r="O8" i="2"/>
  <c r="O10" s="1"/>
  <c r="R7"/>
  <c r="Q16" i="1" l="1"/>
  <c r="Q18" s="1"/>
  <c r="J81"/>
  <c r="J76"/>
  <c r="J351"/>
  <c r="J288"/>
  <c r="J289"/>
  <c r="J269"/>
  <c r="J278"/>
  <c r="J333"/>
  <c r="J334"/>
  <c r="J71"/>
  <c r="J323"/>
  <c r="J324"/>
  <c r="F360"/>
  <c r="J360" s="1"/>
  <c r="J172"/>
  <c r="J173"/>
  <c r="J296"/>
  <c r="J235"/>
  <c r="J190"/>
  <c r="J126"/>
  <c r="J203"/>
  <c r="I35"/>
  <c r="J35" s="1"/>
  <c r="F44"/>
  <c r="I39"/>
  <c r="J39" s="1"/>
  <c r="J40"/>
  <c r="J41"/>
  <c r="J34"/>
  <c r="I31"/>
  <c r="J31" s="1"/>
  <c r="J72" l="1"/>
  <c r="I30"/>
  <c r="J30" s="1"/>
  <c r="I44" l="1"/>
  <c r="J44" s="1"/>
  <c r="F321"/>
  <c r="J321" s="1"/>
  <c r="J322"/>
  <c r="J319" l="1"/>
  <c r="J320"/>
</calcChain>
</file>

<file path=xl/sharedStrings.xml><?xml version="1.0" encoding="utf-8"?>
<sst xmlns="http://schemas.openxmlformats.org/spreadsheetml/2006/main" count="1928" uniqueCount="520">
  <si>
    <t>TAHUN ANGGARAN 2019</t>
  </si>
  <si>
    <t>REALISASI</t>
  </si>
  <si>
    <t>URAIAN</t>
  </si>
  <si>
    <t>ANGGARAN</t>
  </si>
  <si>
    <t>PENDAPATAN</t>
  </si>
  <si>
    <t>Pendapatan Asli Desa</t>
  </si>
  <si>
    <t>Hasil Aset Desa</t>
  </si>
  <si>
    <t>Pengelolaan Tanah Kas Desa</t>
  </si>
  <si>
    <t>Lain-Lain Pendapatan Asli Desa</t>
  </si>
  <si>
    <t>Hasil Pungutan Desa</t>
  </si>
  <si>
    <t>Pendapatan Transfer</t>
  </si>
  <si>
    <t>Dana Desa</t>
  </si>
  <si>
    <t>Bagi Hasil Pajak dan Retribusi</t>
  </si>
  <si>
    <t>Bagi Hasil Pajak dan Retribusi Daerah Kabupaten/Kota</t>
  </si>
  <si>
    <t>Alokasi Dana Desa</t>
  </si>
  <si>
    <t>Bantuan Keuangan Kabupaten/Kota</t>
  </si>
  <si>
    <t>Bantuan Keuangan dari APBD Kabupaten/Kota</t>
  </si>
  <si>
    <t>Pendapatan Lain-lain</t>
  </si>
  <si>
    <t>Bunga Bank</t>
  </si>
  <si>
    <t>Lain-lain Pendapatan Desa Yang Sah</t>
  </si>
  <si>
    <t>JUMLAH PENDAPATAN</t>
  </si>
  <si>
    <t>BIDANG PENYELENGGARAN PEMERINTAHAN DESA</t>
  </si>
  <si>
    <t>Penyediaan Penghasilan Tetap dan Tunjangan Kepala Desa</t>
  </si>
  <si>
    <t>Penghasilan Tetap dan Tunjangan Kepala Desa</t>
  </si>
  <si>
    <t>Penghasilan Tetap Kepala Desa</t>
  </si>
  <si>
    <t>Tunjangan Kepala Desa</t>
  </si>
  <si>
    <t>Penyediaan Penghasilan Tetap dan Tunjangan Perangkat Desa</t>
  </si>
  <si>
    <t>Penghasilan Tetap dan Tunjangan Perangkat Desa</t>
  </si>
  <si>
    <t>Penghasilan Tetap Perangkat Desa</t>
  </si>
  <si>
    <t>Tunjangan Perangkat Desa</t>
  </si>
  <si>
    <t>Penyediaan Jaminan Sosial bagi Kepala Desa dan Perangkat Desa</t>
  </si>
  <si>
    <t>Jaminan Sosial Kepala Desa dan Perangkat Desa</t>
  </si>
  <si>
    <t>Jaminan Kesehatan Kepala Desa</t>
  </si>
  <si>
    <t>Penyediaan Operasional Pemerintah Desa (ATK, Honor PKPKD dan PPKD dll)</t>
  </si>
  <si>
    <t>Belanja Barang Perlengkapan</t>
  </si>
  <si>
    <t>Belanja Alat Tulis Kantor dan Benda Pos</t>
  </si>
  <si>
    <t>Belanja Perlengkapan Alat-alat Listrik</t>
  </si>
  <si>
    <t>Belanja Perlengkapan Alat Rumah Tangga dan Bahan Kebersihan</t>
  </si>
  <si>
    <t>Belanja Bahan Bakar Minyak/Gas/Isi Ulang Tabung Pemadam Kebakaran</t>
  </si>
  <si>
    <t>Belanja Barang Cetak dan Penggandaan</t>
  </si>
  <si>
    <t>Belanja Barang Konsumsi (Makan/Minum)</t>
  </si>
  <si>
    <t>Belanja Jasa Honorarium</t>
  </si>
  <si>
    <t>Belanja Jasa Honorarium Lainnya</t>
  </si>
  <si>
    <t>Belanja Perjalanan Dinas</t>
  </si>
  <si>
    <t>Belanja Perjalanan Dinas Dalam Kabupaten/Kota</t>
  </si>
  <si>
    <t>Belanja Perjalanan Dinas Luar Kabupaten/Kota</t>
  </si>
  <si>
    <t>Belanja Operasional Perkantoran</t>
  </si>
  <si>
    <t>Belanja Jasa Perpanjangan Ijin/Pajak</t>
  </si>
  <si>
    <t>Belanja Pemeliharaan</t>
  </si>
  <si>
    <t>Belanja Pemeliharaan Kendaraan Bermotor</t>
  </si>
  <si>
    <t>Penyediaan Tunjangan BPD</t>
  </si>
  <si>
    <t>Tunjangan BPD</t>
  </si>
  <si>
    <t>Tunjangan Kedudukan BPD</t>
  </si>
  <si>
    <t>Penyediaan Operasional BPD (rapat, ATK, Makan Minum, Pakaian Seragam, Listrik dll)</t>
  </si>
  <si>
    <t>Belanja Barang Perlengkapan Lainnya</t>
  </si>
  <si>
    <t>Penyediaan Insentif/Operasional RT/RW</t>
  </si>
  <si>
    <t>Pemeliharaan Gedung/Prasarana Kantor Desa</t>
  </si>
  <si>
    <t>Belanja Modal Gedung, Bangunan dan Taman</t>
  </si>
  <si>
    <t>Belanja Modal Gedung, Bangunan, Taman - Upah Tenaga Kerja</t>
  </si>
  <si>
    <t>Belanja Modal Gedung, Bangunan, Taman - Bahan Baku/Material</t>
  </si>
  <si>
    <t>Pembangunan/Rehabilitasi/Peningkatan Gedung/Prasarana Kantor Desa **)</t>
  </si>
  <si>
    <t>Penyusunan, Pendataan, dan Pemutakhiran Profil Desa **)</t>
  </si>
  <si>
    <t>Penyusunan monografi desa</t>
  </si>
  <si>
    <t>Penyelenggaraan Musyawarah Perencanaan Desa/Pembahasan APBDes (Reguler)</t>
  </si>
  <si>
    <t>Penyusunan Dokumen Perencanaan Desa (RPJMDesa/RKPDesa dll)</t>
  </si>
  <si>
    <t>Penyusunan Dokumen Keuangan Desa (APBDes, APBDes Perubahan, LPJ dll)</t>
  </si>
  <si>
    <t>Pengelolaan Administrasi/ Inventarisasi/Penilaian Aset Desa</t>
  </si>
  <si>
    <t>Belanja Jasa Honorarium Tim Pelaksana Kegiatan</t>
  </si>
  <si>
    <t>Penyusunan Laporan Kepala Desa, LPPDesa dan Informasi Kepada Masyarakat</t>
  </si>
  <si>
    <t>Pengembangan Sistem Informasi Desa</t>
  </si>
  <si>
    <t>Dukungan &amp; Sosialisasi Pelaksanaan Pilkades, Pemilihan Ka. Kewilayahan &amp; BPD</t>
  </si>
  <si>
    <t>Belanja Jasa Honorarium Petugas</t>
  </si>
  <si>
    <t>Penyusunan laporan keuangan bulanan/SPJ dan semesteran</t>
  </si>
  <si>
    <t>Pengadaan pakaian dinas/seragam</t>
  </si>
  <si>
    <t>Belanja Pakaian Dinas/Seragam/Atribut</t>
  </si>
  <si>
    <t>Monitoring dan evaluasi kegiatan pembangunan</t>
  </si>
  <si>
    <t>Fasilitasi Sertifikasi Tanah untuk Masyarakat Miskin</t>
  </si>
  <si>
    <t>Belanja Bahan Material</t>
  </si>
  <si>
    <t>Belanja Jasa Sewa</t>
  </si>
  <si>
    <t>Belanja Jasa Sewa Sarana Mobilitas</t>
  </si>
  <si>
    <t>Adminstrasi Pajak Bumi dan Bangunan (PBB)</t>
  </si>
  <si>
    <t>BIDANG PELAKSANAAN PEMBANGUNAN DESA</t>
  </si>
  <si>
    <t>Penyelenggaran PAUD/TK/TPA/TKA/TPQ/Madrasah NonFormal Milik Desa (Honor, Pakaian dll)</t>
  </si>
  <si>
    <t>Lain-lain Kegiatan Sub Bidang Pendidikan</t>
  </si>
  <si>
    <t>Penyelenggaraan Posyandu (Mkn Tambahan, Kls Bumil, Lamsia, Insentif)</t>
  </si>
  <si>
    <t>Penyuluhan dan Pelatihan Bidang Kesehatan (Untuk Masy, Tenaga dan Kader Kesehatan dll)</t>
  </si>
  <si>
    <t>Belanja Jasa Honorarium Tenaga Ahli/Profesi/Konsultan/Narasumber</t>
  </si>
  <si>
    <t>Penyelenggaraan Desa Siaga Kesehatan</t>
  </si>
  <si>
    <t>Pembangunan/Rehabilitasi/Peningkatan/Pengadaan Sarana/Prasarana Posyandu/Polindes/PKD **</t>
  </si>
  <si>
    <t>Belanja Barang dan Jasa yang Diserahkan kepada Masyarakat</t>
  </si>
  <si>
    <t>Belanja Barang untuk Diserahkan kepada Masyarakat Lainnya</t>
  </si>
  <si>
    <t>Pembinaan taman obat keluarga (Toga)</t>
  </si>
  <si>
    <t>Pemberian makanan tambahan untuk balita/siswa  PAUD</t>
  </si>
  <si>
    <t>Insentif kader kesehatan/KB</t>
  </si>
  <si>
    <t>Pemeliharaan Jalan Desa</t>
  </si>
  <si>
    <t>Belanja Modal Jalan/Prasarana Jalan</t>
  </si>
  <si>
    <t>Belanja Modal Jalan - Upah Tenaga Kerja</t>
  </si>
  <si>
    <t>Belanja Modal Jalan - Bahan Baku/Material</t>
  </si>
  <si>
    <t>Belanja Modal Jalan - Sewa Peralan</t>
  </si>
  <si>
    <t>Pembangunan/Rehabilitasi/Peningkatan/Pengerasan Jalan Usaha Tani **)</t>
  </si>
  <si>
    <t>Pembangunan/Rehabilitasi/Peningkatan Prasarana Jalan Desa (Gorong, selokan dll)</t>
  </si>
  <si>
    <t>Pembangunan/Rehabilitasi/Peningkatan Balai Desa/Balai Kemasyarakatan **)</t>
  </si>
  <si>
    <t>Lain-lain Kegiatan Sub Bidang Pekerjaan Umum dan Tata Ruang</t>
  </si>
  <si>
    <t>Dukungan Pelaksanaan Program Pembangunan/Rehab Rumah Tidak Layak Huni GAKIN</t>
  </si>
  <si>
    <t>Pembangunan/Rehabilitasi/Peningkatan Sumber Air Bersih Milik Desa **)</t>
  </si>
  <si>
    <t>Belanja Modal Lainnya</t>
  </si>
  <si>
    <t>Pemberian stimulan jamban sehat</t>
  </si>
  <si>
    <t>Penyelenggaraan Informasi Publik Desa (Poster, Baliho Dll)</t>
  </si>
  <si>
    <t>BIDANG PEMBINAAN KEMASYARAKATAN</t>
  </si>
  <si>
    <t>Koordinasi Pembinaan Keamanan, Ketertiban &amp; Perlindungan Masy. Skala Lokal Desa</t>
  </si>
  <si>
    <t>Pembinaan Group Kesenian dan Kebudayaan Tingkat Desa</t>
  </si>
  <si>
    <t>Pemberian stimulan kegiatan keagamaan</t>
  </si>
  <si>
    <t>Pelaksanaan upacara adat/tradisi daerah tingkat desa</t>
  </si>
  <si>
    <t>Belanja Jasa Sewa Peralatan/Perlengkapan</t>
  </si>
  <si>
    <t>Pembangunan/Rehabilitasi/Peningkatan Sarana dan Prasarana Kepemudaan &amp; Olahraga Milik Desa</t>
  </si>
  <si>
    <t>Belanja Khusus Olahraga</t>
  </si>
  <si>
    <t>Pelaksanaan peringatan hari besar nasional</t>
  </si>
  <si>
    <t>Belanja Jasa Sewa Lainnya</t>
  </si>
  <si>
    <t>Operasional Karang Taruna</t>
  </si>
  <si>
    <t>Optimalisasi peran Tim Koordinasi Penanggulangan Kemiskinan Desa (TKPK Desa)</t>
  </si>
  <si>
    <t>Operasional LPMD dan/atau LPMD</t>
  </si>
  <si>
    <t>Operasional PKK</t>
  </si>
  <si>
    <t>BIDANG PEMBERDAYAAN MASYARAKAT</t>
  </si>
  <si>
    <t>Pelatihan dan Penguatan Penyandang Difable (Penyandang Disabilitas)</t>
  </si>
  <si>
    <t>Lain-lain Kegiatan Sub Bidang Pemberdayaan Perempuan, Perlindungan Anak dan Keluarga</t>
  </si>
  <si>
    <t>Pembentukan/Fasilitasi/Pelatihan/Pendampingan kelompok usaha ekonomi produktif</t>
  </si>
  <si>
    <t>JUMLAH BELANJA</t>
  </si>
  <si>
    <t>PEMBIAYAAN</t>
  </si>
  <si>
    <t>Penerimaan Pembiayaan</t>
  </si>
  <si>
    <t>SILPA Tahun Sebelumnya</t>
  </si>
  <si>
    <t>Pengeluaran Pembiayaan</t>
  </si>
  <si>
    <t>Penyertaan Modal Desa</t>
  </si>
  <si>
    <t>PEMBIAYAAN NETTO</t>
  </si>
  <si>
    <t>SISA LEBIH PEMBIAYAAN ANGGARAN</t>
  </si>
  <si>
    <t>NAMA OUTPUT</t>
  </si>
  <si>
    <t>VOLUME</t>
  </si>
  <si>
    <t>SATUAN</t>
  </si>
  <si>
    <t xml:space="preserve">VOLUME </t>
  </si>
  <si>
    <t>CAPAIAN</t>
  </si>
  <si>
    <t>ADD</t>
  </si>
  <si>
    <t>LAIN-Lain</t>
  </si>
  <si>
    <t>BENTUK LAIN</t>
  </si>
  <si>
    <t>SUMBER DANA</t>
  </si>
  <si>
    <t>RENCANA</t>
  </si>
  <si>
    <t>OUTPUT</t>
  </si>
  <si>
    <t>LAPORAN REALISASI KEGIATAN ANGGARAN PENDAPATAN DAN BELANJA DESA</t>
  </si>
  <si>
    <t>DESA</t>
  </si>
  <si>
    <t>: BOHOL</t>
  </si>
  <si>
    <t>: RONGKOP</t>
  </si>
  <si>
    <t>: GUNUNGKIDUL</t>
  </si>
  <si>
    <t>: DIY</t>
  </si>
  <si>
    <t>SURPLUS/ ( DEFISIT )</t>
  </si>
  <si>
    <t>Kepala Desa Bohol</t>
  </si>
  <si>
    <t>WIDODO,SIP</t>
  </si>
  <si>
    <t>DANA DESA           ( Rp )</t>
  </si>
  <si>
    <t>PAD,PBH</t>
  </si>
  <si>
    <t>PBH</t>
  </si>
  <si>
    <t>DLL,PAD</t>
  </si>
  <si>
    <t>DLL, PBH</t>
  </si>
  <si>
    <t>PAD</t>
  </si>
  <si>
    <t>DLL, PAD</t>
  </si>
  <si>
    <t>DDS</t>
  </si>
  <si>
    <t>DLL</t>
  </si>
  <si>
    <t>PBK</t>
  </si>
  <si>
    <t>PBH, PBK</t>
  </si>
  <si>
    <t>PAD, PBH</t>
  </si>
  <si>
    <t>Paket</t>
  </si>
  <si>
    <t>M</t>
  </si>
  <si>
    <t>Unit</t>
  </si>
  <si>
    <t>Tercukupinya Kebutuhan Pembayaran Siltap Kades</t>
  </si>
  <si>
    <t>Tercukupinya Kebutuhan Pembayaran Siltap Perdes</t>
  </si>
  <si>
    <t>Tercukupinya Kebutuhan Pembayaran BPJS 15 Orang Perdes</t>
  </si>
  <si>
    <t>Lancarnya Kegiatan Kantor Desa</t>
  </si>
  <si>
    <t>Terpenuhinya Tunjangan BPD 5 Orang</t>
  </si>
  <si>
    <t>Terpenuhinya Operasional dan Sidang BPD</t>
  </si>
  <si>
    <t>Terpenuhinya OP RT/RW</t>
  </si>
  <si>
    <t>Terpeliharanya Gedung Kantor Desa</t>
  </si>
  <si>
    <t>Terpenuhinya Garasi Kantor Desa</t>
  </si>
  <si>
    <t>Tersusunnya Profil Desa</t>
  </si>
  <si>
    <t>Tersusunnya Dokumen Monografi Desa</t>
  </si>
  <si>
    <t>Tersusunnya Dok. Perdes Tentang APBDes 2020</t>
  </si>
  <si>
    <t>Tersusunya Dok Perdes Rancangan Akir RKPDes</t>
  </si>
  <si>
    <t>Tersusunnya Dok. APBDes, Perubahan APBDes dan LPJ</t>
  </si>
  <si>
    <t>Terdatanya Kekayaan/ Aset Desa</t>
  </si>
  <si>
    <t>Tersusunya Dok . Perdes LPPD</t>
  </si>
  <si>
    <t>Terapdatnya SID Online</t>
  </si>
  <si>
    <t>Terpilihnya Anggota BPD Periode 2019-2025</t>
  </si>
  <si>
    <t>Tersusunnya Lap. Bulanan/SPJ Sem.</t>
  </si>
  <si>
    <t>Tersedianya 20 Stel Seragam PDH</t>
  </si>
  <si>
    <t>Terlaksananya Monev Keg. Per 3 Bulan</t>
  </si>
  <si>
    <t xml:space="preserve">Tersertifikatnya 250 Bidang Tanah Masya Desa Bohol </t>
  </si>
  <si>
    <t>Pemungutan PBB Tepat Waktu</t>
  </si>
  <si>
    <t>Tercukupinya OP dan Insentif Pend. PAUD</t>
  </si>
  <si>
    <t>Terpenuhinya Pembelian 1 Unit Laptop</t>
  </si>
  <si>
    <t>Tersedianya Insentif Kades Posyandu dan OP Kader Serta PMT Lansia</t>
  </si>
  <si>
    <t>Terlaksananya 1x Pelatihan Kader Kesehatan</t>
  </si>
  <si>
    <t>Terselenggaranya OP dan Rakor Pengurus Desa Siaga</t>
  </si>
  <si>
    <t>Tersedianya Alat kesehatan Posyandu</t>
  </si>
  <si>
    <t>Pelatihan Bercocok Tanam Toga Dengan Bibit Jahe Merah Untuk Bahan Bercocok Tanam</t>
  </si>
  <si>
    <t>Terpenuhinya PMT Bagi 68 Balita dan PAUD se Desa Bohol</t>
  </si>
  <si>
    <t>Terpenuhinya Insentif Kader Kesehatan/KB</t>
  </si>
  <si>
    <t>Terehapnya Rabat Beton</t>
  </si>
  <si>
    <t>Terbangunya JUT</t>
  </si>
  <si>
    <t>Terbangunnya Gorong-Gorong 3x5x0.2</t>
  </si>
  <si>
    <t>Terlaksananya Pemberian Stimulan Infrastruktur Balai Padukuhan Bohol</t>
  </si>
  <si>
    <t>Terbangunnya Talud Jalan</t>
  </si>
  <si>
    <t xml:space="preserve">Terbangunnya Stimulan Bahan Material RTLH </t>
  </si>
  <si>
    <t>Terbangunnya 7 Unit PAH</t>
  </si>
  <si>
    <t xml:space="preserve">Terpenuhinya Stimulan Bahan Material Jamban Sehat </t>
  </si>
  <si>
    <t>Terinformasikannya Berita Desa</t>
  </si>
  <si>
    <t>Terbinannya Kamtibmas di Desa Bohol</t>
  </si>
  <si>
    <t>Terwujidnya 20x Pembinaan Kesenian dan Rehap 2 Pangkon Gamelan Kelompok Karawitan</t>
  </si>
  <si>
    <t>Terlaksananya Safari Traweh</t>
  </si>
  <si>
    <t>Terlaksananya Upacara Adat Daerah</t>
  </si>
  <si>
    <t>Terbangunnya Lap. Olah Raga dan Tersedianya Sarana Olah Raga</t>
  </si>
  <si>
    <t>Terselenggaranya Peringatan HUT RI dan Hari Jadi GK</t>
  </si>
  <si>
    <t>Terpenuhinya OP Karang Taruna</t>
  </si>
  <si>
    <t>Tervalidasinya Data Kemiskinan</t>
  </si>
  <si>
    <t>Terpenuhinya OP LPMD</t>
  </si>
  <si>
    <t>Terpenuhinya OP PKK</t>
  </si>
  <si>
    <t>Terpenuhinya Pemberian 3 Ekor Kambing</t>
  </si>
  <si>
    <t>Pembinaan Kesehatan dan Pemberian Sembako 40 Paket Bagi Lansia di 8 Padukuhan</t>
  </si>
  <si>
    <t>Praktek Pembuatan Bakpia</t>
  </si>
  <si>
    <t>KEC.</t>
  </si>
  <si>
    <t>KAB.</t>
  </si>
  <si>
    <t>PROV.</t>
  </si>
  <si>
    <t>KODE REK.</t>
  </si>
  <si>
    <t xml:space="preserve">PERIODE 1 JANUARI S/D 31 DESEMBER </t>
  </si>
  <si>
    <t>LAMPIRAN II</t>
  </si>
  <si>
    <t>TENTANG</t>
  </si>
  <si>
    <t>LAPORAN PERTANGGUNGJAWABAN REALISASI</t>
  </si>
  <si>
    <t xml:space="preserve"> ANGGARAN PENDAPATAN DAN BELANJA DESA </t>
  </si>
  <si>
    <t>PERATURAN DESA BOHOL</t>
  </si>
  <si>
    <t>NOMOR 1 TAHUN 2020</t>
  </si>
  <si>
    <t>Belanja Perlengkapan Lainnya</t>
  </si>
  <si>
    <t>VOL</t>
  </si>
  <si>
    <t>1.1</t>
  </si>
  <si>
    <t>1.1.01</t>
  </si>
  <si>
    <t>1.1.02</t>
  </si>
  <si>
    <t>5.1,1.01</t>
  </si>
  <si>
    <t>5.1,1.02</t>
  </si>
  <si>
    <t>5.1.2.01</t>
  </si>
  <si>
    <t>5.1.2.02</t>
  </si>
  <si>
    <t>1.1.03</t>
  </si>
  <si>
    <t>5.1.3.01</t>
  </si>
  <si>
    <t>1.1.04</t>
  </si>
  <si>
    <t>5.2.1</t>
  </si>
  <si>
    <t>5.2.1.01</t>
  </si>
  <si>
    <t>5.2.1.99</t>
  </si>
  <si>
    <t>5.2.1.02</t>
  </si>
  <si>
    <t>5.2.1.03</t>
  </si>
  <si>
    <t>5.2.1.04</t>
  </si>
  <si>
    <t>5.2.1.05</t>
  </si>
  <si>
    <t>5.2.1.06</t>
  </si>
  <si>
    <t>5.2.2</t>
  </si>
  <si>
    <t>5.2.2.99</t>
  </si>
  <si>
    <t>5.2.3</t>
  </si>
  <si>
    <t>5.2.3.01</t>
  </si>
  <si>
    <t>5.2.3.02</t>
  </si>
  <si>
    <t>5.2.5</t>
  </si>
  <si>
    <t>5.2.5.07</t>
  </si>
  <si>
    <t>5.2.6</t>
  </si>
  <si>
    <t>5.2.6.02</t>
  </si>
  <si>
    <t>1.1.05</t>
  </si>
  <si>
    <t>5.1.4.01</t>
  </si>
  <si>
    <t>1.1.06</t>
  </si>
  <si>
    <t>5.2.7</t>
  </si>
  <si>
    <t>5.2.7.99</t>
  </si>
  <si>
    <t>1.1.07</t>
  </si>
  <si>
    <t>1</t>
  </si>
  <si>
    <t>4.1</t>
  </si>
  <si>
    <t>4.1.2</t>
  </si>
  <si>
    <t>1.1.2.01</t>
  </si>
  <si>
    <t>4.1.4</t>
  </si>
  <si>
    <t>1.1.4.01</t>
  </si>
  <si>
    <t>4.2</t>
  </si>
  <si>
    <t>4.2.1</t>
  </si>
  <si>
    <t>1.2.1.01</t>
  </si>
  <si>
    <t>4.2.2</t>
  </si>
  <si>
    <t>1.2.2.01</t>
  </si>
  <si>
    <t>4.2.3</t>
  </si>
  <si>
    <t>1.2.3.01</t>
  </si>
  <si>
    <t>4.2.5</t>
  </si>
  <si>
    <t>1.2.5.01</t>
  </si>
  <si>
    <t>4.3</t>
  </si>
  <si>
    <t>4.3.6</t>
  </si>
  <si>
    <t>1.3.6.01</t>
  </si>
  <si>
    <t>4.3.7</t>
  </si>
  <si>
    <t>1.3.7.99</t>
  </si>
  <si>
    <t>1.2.02</t>
  </si>
  <si>
    <t>1.2.03</t>
  </si>
  <si>
    <t>1.3.02</t>
  </si>
  <si>
    <t>1.3.90</t>
  </si>
  <si>
    <t>1.4.01</t>
  </si>
  <si>
    <t>1.4.03</t>
  </si>
  <si>
    <t>1.4.04</t>
  </si>
  <si>
    <t>1.4.05</t>
  </si>
  <si>
    <t>1.4.07</t>
  </si>
  <si>
    <t>1.4.08</t>
  </si>
  <si>
    <t>1.4.10</t>
  </si>
  <si>
    <t>1.4.90</t>
  </si>
  <si>
    <t>1.4.95</t>
  </si>
  <si>
    <t>1.4.96</t>
  </si>
  <si>
    <t>1.5.03</t>
  </si>
  <si>
    <t>1.5.06</t>
  </si>
  <si>
    <t>2</t>
  </si>
  <si>
    <t>2.1.01</t>
  </si>
  <si>
    <t>2.1.99</t>
  </si>
  <si>
    <t>2.2.02</t>
  </si>
  <si>
    <t>2.2.03</t>
  </si>
  <si>
    <t>2.2.04</t>
  </si>
  <si>
    <t>2.2.09</t>
  </si>
  <si>
    <t>2.2.92</t>
  </si>
  <si>
    <t>2.2.94</t>
  </si>
  <si>
    <t>2.2.98</t>
  </si>
  <si>
    <t>2.3.01</t>
  </si>
  <si>
    <t>2.3.12</t>
  </si>
  <si>
    <t>2.3.14</t>
  </si>
  <si>
    <t>2.3.15</t>
  </si>
  <si>
    <t>2.3.99</t>
  </si>
  <si>
    <t>2.4.01</t>
  </si>
  <si>
    <t>2.4.11</t>
  </si>
  <si>
    <t>2.4.91</t>
  </si>
  <si>
    <t>2.6.02</t>
  </si>
  <si>
    <t>3</t>
  </si>
  <si>
    <t>3.1.03</t>
  </si>
  <si>
    <t>3.2.01</t>
  </si>
  <si>
    <t>3.2.90</t>
  </si>
  <si>
    <t>3.2.92</t>
  </si>
  <si>
    <t>3.3.05</t>
  </si>
  <si>
    <t>3.3.90</t>
  </si>
  <si>
    <t>3.3.93</t>
  </si>
  <si>
    <t>3.4.92</t>
  </si>
  <si>
    <t>3.4.95</t>
  </si>
  <si>
    <t>3.4.96</t>
  </si>
  <si>
    <t>4</t>
  </si>
  <si>
    <t>4.4.03</t>
  </si>
  <si>
    <t>4.4.99</t>
  </si>
  <si>
    <t>4.7.04</t>
  </si>
  <si>
    <t>6.1</t>
  </si>
  <si>
    <t>6.1.1</t>
  </si>
  <si>
    <t>3.1.1.01</t>
  </si>
  <si>
    <t>6.2</t>
  </si>
  <si>
    <t>6.2.2</t>
  </si>
  <si>
    <t>3.2.2.01</t>
  </si>
  <si>
    <t>5.3.4</t>
  </si>
  <si>
    <t>5.3.4.02</t>
  </si>
  <si>
    <t>5.3.4.03</t>
  </si>
  <si>
    <t>5.2.2.01</t>
  </si>
  <si>
    <t>5.2.2.05</t>
  </si>
  <si>
    <t>5.2.1.09</t>
  </si>
  <si>
    <t>5.2.1.07</t>
  </si>
  <si>
    <t>5.2.4</t>
  </si>
  <si>
    <t>5.2..4.03</t>
  </si>
  <si>
    <t>5.2.2.04</t>
  </si>
  <si>
    <t>5.3.5</t>
  </si>
  <si>
    <t>5.3.5.02</t>
  </si>
  <si>
    <t>5.3.5.03</t>
  </si>
  <si>
    <t>5.3.5.04</t>
  </si>
  <si>
    <t>5.2.4.02</t>
  </si>
  <si>
    <t>5.2.4.03</t>
  </si>
  <si>
    <t>5.2.4.99</t>
  </si>
  <si>
    <t>5.3.9</t>
  </si>
  <si>
    <t>5.3.9.02</t>
  </si>
  <si>
    <t>5.3.9.99</t>
  </si>
  <si>
    <t>Belanja Barang dan Jasa yang Diserahkan kepada</t>
  </si>
  <si>
    <t>Masyarakat</t>
  </si>
  <si>
    <t>Belanja Modal Pengadaan Tanah</t>
  </si>
  <si>
    <t>Belanja Modal Peralatan, Mesin, dan AlatBerat</t>
  </si>
  <si>
    <t>Belanja Modal Kendaraan</t>
  </si>
  <si>
    <t>Belanja Modal GedungdanBangunan</t>
  </si>
  <si>
    <t>Belanja Modal Jalan</t>
  </si>
  <si>
    <t>Belanja Modal Jembatan</t>
  </si>
  <si>
    <t>Belanja Modal Irigasi/Embung/AirSungai/Drainase</t>
  </si>
  <si>
    <t>Belanja Modal Jaringan/Instalasi</t>
  </si>
  <si>
    <t>Belanja Modal lainnya</t>
  </si>
  <si>
    <t>Sub Bidang Pendidikan</t>
  </si>
  <si>
    <t>2.1</t>
  </si>
  <si>
    <t>2.2</t>
  </si>
  <si>
    <t>Sub Bidang Kesehatan</t>
  </si>
  <si>
    <t>2.3</t>
  </si>
  <si>
    <t>Sub Bidang Pekerjaan Umum dan Penataan Ruang</t>
  </si>
  <si>
    <t>2.4</t>
  </si>
  <si>
    <t>Sub Bidang Kawasan Pemukiman</t>
  </si>
  <si>
    <t>2.6</t>
  </si>
  <si>
    <t>Sub Bidang Perhubungan, Komunikasi dan Informatika</t>
  </si>
  <si>
    <t>3.1</t>
  </si>
  <si>
    <t>Sub Bidang Ketentraman, Ketertiban Umum dan Perlindungan Masyarakat</t>
  </si>
  <si>
    <t>3.2</t>
  </si>
  <si>
    <t>Sub Bidang Kebudayaan dan Keagamaan</t>
  </si>
  <si>
    <t>3.3</t>
  </si>
  <si>
    <t>Sub Bidang Kepemudaan dan Olah Raga</t>
  </si>
  <si>
    <t>3.4</t>
  </si>
  <si>
    <t>Sub Bidang Kelembagaan Masyarakat</t>
  </si>
  <si>
    <t>4.4</t>
  </si>
  <si>
    <t>Sub Bidang Pemberdayaan Perempuan, Perlindungan Anak dan Keluarga</t>
  </si>
  <si>
    <t>4.7</t>
  </si>
  <si>
    <t>Sub Bidang Perdagangan dan Perindustrian</t>
  </si>
  <si>
    <t>1.5</t>
  </si>
  <si>
    <t>Sub Bidang Pertanahan</t>
  </si>
  <si>
    <t>Sub Bidang Penyelenggaraan Belanja Siltap, Tunjangan dan Operasioanal Pemdes</t>
  </si>
  <si>
    <t>1.2</t>
  </si>
  <si>
    <t>Sub Bidang Penyediaan Sarana Prasarana Pemerintah Desa</t>
  </si>
  <si>
    <t>1.3</t>
  </si>
  <si>
    <t>1.4</t>
  </si>
  <si>
    <t>Sub Bidang Pengelolaan Administrasi Kependudukan, Pencatatan Sipil, Statistik dan Kearsipan</t>
  </si>
  <si>
    <t>Sub Bidang Penyelenggaraan Tata Praja Pemerintahan, Perencanaan, Keuangan dan Pelaporan</t>
  </si>
  <si>
    <t>Aset Jalan</t>
  </si>
  <si>
    <t>Bohol,  31 Desember 2020</t>
  </si>
  <si>
    <t>TAHUN ANGGARAN 2020</t>
  </si>
  <si>
    <t>1.1.2.99</t>
  </si>
  <si>
    <t>Lain-lain Hasil Asset Desa</t>
  </si>
  <si>
    <t>1.1.4.09</t>
  </si>
  <si>
    <t>1.1.4.93</t>
  </si>
  <si>
    <t>Pengembalian atas temuan hasil pemeriksaaan pengelolaan keuangan desa</t>
  </si>
  <si>
    <t>1.1.4.96</t>
  </si>
  <si>
    <t>Hasil Pengelolaan tanah kas desa</t>
  </si>
  <si>
    <t>1.3.7.90</t>
  </si>
  <si>
    <t>Insentif/hadiah desa lunas PBB</t>
  </si>
  <si>
    <t>Penyelenggaraan Belanja Siltap, Tunjangan dan Operasional Pemerintah Desa</t>
  </si>
  <si>
    <t>Tercukupinya Kebutuhan Pembayaran SILTAP &amp; Tunjangan Kades</t>
  </si>
  <si>
    <t>Bulan</t>
  </si>
  <si>
    <t>Orang</t>
  </si>
  <si>
    <t>5.1.3.02</t>
  </si>
  <si>
    <t>Jaminan Kesehatan Perangkat Desa</t>
  </si>
  <si>
    <t>Ls</t>
  </si>
  <si>
    <t>5.2.5.05</t>
  </si>
  <si>
    <t>Belanja Jasa Langganan Internet</t>
  </si>
  <si>
    <t>Terpenuhinya Tunjangan BPD 7 Orang</t>
  </si>
  <si>
    <t>1.4.06</t>
  </si>
  <si>
    <t>Penyusunan Kebijakan Desa (Perdes/Perkades selain Perencanaan Keuangan)</t>
  </si>
  <si>
    <t>1.4.09</t>
  </si>
  <si>
    <t>Pengisian Perangkat Desa</t>
  </si>
  <si>
    <t xml:space="preserve">Terpilihnya </t>
  </si>
  <si>
    <t>-</t>
  </si>
  <si>
    <t>1.4.92</t>
  </si>
  <si>
    <t>Pengghargaan purna tugas bagi aparatur pemerintah desa</t>
  </si>
  <si>
    <t>5.1.2</t>
  </si>
  <si>
    <t>5.1.2.99</t>
  </si>
  <si>
    <t>Penerimaan Lain-lain perangkat desa yang sah</t>
  </si>
  <si>
    <t xml:space="preserve">Tersertifikatnya 200 Bidang Tanah Masya Desa Bohol </t>
  </si>
  <si>
    <t>5.2.3.03</t>
  </si>
  <si>
    <t>Belanja Kursus Pelatihan</t>
  </si>
  <si>
    <t>5.2.3.99</t>
  </si>
  <si>
    <t>Belanja Barang Jasa yang diserahkan kepada Masyarakat</t>
  </si>
  <si>
    <t>5.3.5.01</t>
  </si>
  <si>
    <t>Belanja Modal Jalan-Honor Tim Pelaksana Kegiatan</t>
  </si>
  <si>
    <t>Belanja Modal Jalan-Upah Tenaga Kerja</t>
  </si>
  <si>
    <t>Belanja Modal Jalan- Bahan Baku / Material</t>
  </si>
  <si>
    <t>2.3.19</t>
  </si>
  <si>
    <t>Pembangunan/Rehabilitasi/Peningkatan Embung Desa **)</t>
  </si>
  <si>
    <t>5.3.7</t>
  </si>
  <si>
    <t>Belanja Modal Irigasi/Embung/Drainase/Air Limbah/Persampahan</t>
  </si>
  <si>
    <t>Belanja Modal Irigasi/Embung/Drainase/Air Limbah/Persampahan - Honor Tim Pelaksana Kegiatan</t>
  </si>
  <si>
    <t>5.3.7.01</t>
  </si>
  <si>
    <t>5.3.7.02</t>
  </si>
  <si>
    <t>5.3.7.03</t>
  </si>
  <si>
    <t>Belanja Modal Irigasi/Embung/Drainase/Air Limbah/Persampahan - Upah Tenaga Kerja</t>
  </si>
  <si>
    <t>Belanja Modal Irigasi/Embung/Drainase/Air Limbah/Persampahan - Bahan Baku Material</t>
  </si>
  <si>
    <t>2.3.20</t>
  </si>
  <si>
    <t>Pembangunan/Rehabilitasi/Peningkatan Monumen/Gapura/Batas Desa</t>
  </si>
  <si>
    <t>Belanja Modal Jalan - Honor Tim Pelaksana Kegiatan</t>
  </si>
  <si>
    <t>Sub Bidang Peningkatan Kapasitas Aparatur Desa</t>
  </si>
  <si>
    <t>4.3.02</t>
  </si>
  <si>
    <t>Peningkatan kapasitas Perangkat Desa</t>
  </si>
  <si>
    <t>4.4.01</t>
  </si>
  <si>
    <t>5.2.2.08</t>
  </si>
  <si>
    <t>Belanja Jasa Uang Saku Pelatihan/Semina/Bimbingan Teknis</t>
  </si>
  <si>
    <t>4.4.90</t>
  </si>
  <si>
    <t>Penyelenggaraan Desa Layak Anak (Delana)</t>
  </si>
  <si>
    <t>4.6</t>
  </si>
  <si>
    <t>Sub Bidang Dukungan Penanaman Modal</t>
  </si>
  <si>
    <t>4.6.02</t>
  </si>
  <si>
    <t>Pelatihan Pengelolaan BUM Desa (Pelatihan yg dilaksanakan oleh Pemdes)</t>
  </si>
  <si>
    <t>5</t>
  </si>
  <si>
    <t>BIDANG PENANGGULANGAN BENCANA,DARURAT DAN MENDESAK DESA</t>
  </si>
  <si>
    <t>5.1</t>
  </si>
  <si>
    <t>Sub Bidang Penanggulangan Bencana</t>
  </si>
  <si>
    <t>5.1.01</t>
  </si>
  <si>
    <t>Kegiatan Penanggulangan Bencana</t>
  </si>
  <si>
    <t>5.2.1.10</t>
  </si>
  <si>
    <t>Belanja Bahan Obat-obatan</t>
  </si>
  <si>
    <t>5.3</t>
  </si>
  <si>
    <t>Sub Bidang Keadaan Mendesak</t>
  </si>
  <si>
    <t>5.3.01</t>
  </si>
  <si>
    <t>Penanganan Keadaan Mendesak</t>
  </si>
  <si>
    <t>5.4.1</t>
  </si>
  <si>
    <t>Belanja Tidak Terduga</t>
  </si>
  <si>
    <t>5.4.1.01</t>
  </si>
  <si>
    <t>Tercukupinya Kebutuhan Pembayaran SILTAP &amp; Tunjangan Perangkat Desa</t>
  </si>
  <si>
    <t>Tercukupinya Pembayaran BPJS 16  Orang Kades dan Perdes</t>
  </si>
  <si>
    <t>Terpenuhinya Insentif / Operasional RT/RW</t>
  </si>
  <si>
    <t>PBH,PAD</t>
  </si>
  <si>
    <t>Tersusunnya Dokumen Berita Acara Musrenbangdes 2021</t>
  </si>
  <si>
    <t>PAD,DLL</t>
  </si>
  <si>
    <t>Terbelinya Sragam Adat jawa, Tari dan Profesi Anak PAUD</t>
  </si>
  <si>
    <t>Tersedianya Insentif Kades Posyandu dan OP Kader Serta PMT Lansia dan Bumil</t>
  </si>
  <si>
    <t>Tercegahnya Stunting</t>
  </si>
  <si>
    <t>Terselenggaranya OP dan Rakor Pengurus Desa Siaga dan KPM</t>
  </si>
  <si>
    <t>Tersedianya Alat kesehatan Penanganan Stanting</t>
  </si>
  <si>
    <t>Terbangunnya Saluran Drainase/Selokan 85 m Padukuhan Wuru dan Belang</t>
  </si>
  <si>
    <t>m</t>
  </si>
  <si>
    <t xml:space="preserve">Terlaksananya Pemberian Stimulan Infrastruktur Balai Padukuhan </t>
  </si>
  <si>
    <t>Terehabnya Embung Desa Bem-bem (Kaki Saleh)</t>
  </si>
  <si>
    <t>Terbangunnya Gapura Kampung KB Ngasem Kidul</t>
  </si>
  <si>
    <t>Sub Bidang Pertanian dan Peternakan</t>
  </si>
  <si>
    <t>4.2.02</t>
  </si>
  <si>
    <t>Peningkatan Produksi Peternakan (alat produksi/pengelolaan/kandang)</t>
  </si>
  <si>
    <t>5.2.7.02</t>
  </si>
  <si>
    <t>Belanja alat pencacah pakan</t>
  </si>
  <si>
    <t>Pelatihan dan Penyuluhan Pemberdayaan Perempuan Dalam Bidang Ekonomi Produktif</t>
  </si>
  <si>
    <t>Pelatihan Membatik Kelompok Perempuan Dalam Bidang Ekonomi Produktif</t>
  </si>
  <si>
    <t>Terealisasikannya Mesin pencacah pakan</t>
  </si>
  <si>
    <t>Terealisasikannya Study banding pemerintah desa</t>
  </si>
  <si>
    <t>Terbinanya Desa Layak Anak (Delana)</t>
  </si>
  <si>
    <t>Terlatihnya Pengurus BUMDESA</t>
  </si>
  <si>
    <t>Penanggulangan Bencana Covid-19</t>
  </si>
  <si>
    <t>Terealisasikannya BLT Dana Desa</t>
  </si>
  <si>
    <t>Bohol,        Januari 2021</t>
  </si>
  <si>
    <t>Lurah Bohol</t>
  </si>
</sst>
</file>

<file path=xl/styles.xml><?xml version="1.0" encoding="utf-8"?>
<styleSheet xmlns="http://schemas.openxmlformats.org/spreadsheetml/2006/main">
  <numFmts count="20">
    <numFmt numFmtId="41" formatCode="_(* #,##0_);_(* \(#,##0\);_(* &quot;-&quot;_);_(@_)"/>
    <numFmt numFmtId="43" formatCode="_(* #,##0.00_);_(* \(#,##0.00\);_(* &quot;-&quot;??_);_(@_)"/>
    <numFmt numFmtId="164" formatCode="0,"/>
    <numFmt numFmtId="165" formatCode="#,#00,"/>
    <numFmt numFmtId="166" formatCode="00,000,000.00"/>
    <numFmt numFmtId="167" formatCode="00.00"/>
    <numFmt numFmtId="168" formatCode="#,000,"/>
    <numFmt numFmtId="169" formatCode="00,000,"/>
    <numFmt numFmtId="170" formatCode="000.00"/>
    <numFmt numFmtId="171" formatCode="0,000,000,000.00"/>
    <numFmt numFmtId="172" formatCode="000,000,000.00"/>
    <numFmt numFmtId="173" formatCode="0,000,000.00"/>
    <numFmt numFmtId="174" formatCode="#,#00"/>
    <numFmt numFmtId="175" formatCode="#,000"/>
    <numFmt numFmtId="176" formatCode="0,000,"/>
    <numFmt numFmtId="177" formatCode="000,000.00"/>
    <numFmt numFmtId="178" formatCode="00,000.00"/>
    <numFmt numFmtId="179" formatCode="000,000,"/>
    <numFmt numFmtId="180" formatCode="0,000"/>
    <numFmt numFmtId="181" formatCode="_(* #,##0.00_);_(* \(#,##0.00\);_(* &quot;-&quot;_);_(@_)"/>
  </numFmts>
  <fonts count="19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Bookman Old Style"/>
      <family val="1"/>
    </font>
    <font>
      <sz val="10"/>
      <color indexed="8"/>
      <name val="Arial"/>
      <family val="2"/>
    </font>
    <font>
      <b/>
      <sz val="8"/>
      <color indexed="8"/>
      <name val="Bookman Old Style"/>
      <family val="1"/>
    </font>
    <font>
      <sz val="8"/>
      <color indexed="8"/>
      <name val="Bookman Old Style"/>
      <family val="1"/>
    </font>
    <font>
      <b/>
      <sz val="7"/>
      <color indexed="8"/>
      <name val="Bookman Old Style"/>
      <family val="1"/>
    </font>
    <font>
      <b/>
      <i/>
      <sz val="7"/>
      <color indexed="8"/>
      <name val="Bookman Old Style"/>
      <family val="1"/>
    </font>
    <font>
      <sz val="7"/>
      <color indexed="8"/>
      <name val="Bookman Old Style"/>
      <family val="1"/>
    </font>
    <font>
      <b/>
      <u/>
      <sz val="7"/>
      <color indexed="8"/>
      <name val="Bookman Old Style"/>
      <family val="1"/>
    </font>
    <font>
      <b/>
      <u/>
      <sz val="8"/>
      <color indexed="8"/>
      <name val="Bookman Old Style"/>
      <family val="1"/>
    </font>
    <font>
      <b/>
      <i/>
      <sz val="8"/>
      <color indexed="8"/>
      <name val="Bookman Old Style"/>
      <family val="1"/>
    </font>
    <font>
      <b/>
      <u val="singleAccounting"/>
      <sz val="7"/>
      <color indexed="8"/>
      <name val="Bookman Old Style"/>
      <family val="1"/>
    </font>
    <font>
      <b/>
      <u/>
      <sz val="10"/>
      <color indexed="8"/>
      <name val="Arial"/>
      <family val="2"/>
    </font>
    <font>
      <sz val="8"/>
      <color theme="1"/>
      <name val="Bookman Old Style"/>
      <family val="1"/>
    </font>
    <font>
      <i/>
      <sz val="7"/>
      <color indexed="8"/>
      <name val="Bookman Old Style"/>
      <family val="1"/>
    </font>
    <font>
      <u/>
      <sz val="8"/>
      <color indexed="8"/>
      <name val="Bookman Old Style"/>
      <family val="1"/>
    </font>
    <font>
      <u/>
      <sz val="10"/>
      <color indexed="8"/>
      <name val="Bookman Old Style"/>
      <family val="1"/>
    </font>
    <font>
      <u val="singleAccounting"/>
      <sz val="7"/>
      <color indexed="8"/>
      <name val="Bookman Old Style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top"/>
      <protection locked="0"/>
    </xf>
    <xf numFmtId="1" fontId="6" fillId="0" borderId="1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2" fillId="0" borderId="1" xfId="0" applyFont="1" applyBorder="1"/>
    <xf numFmtId="165" fontId="6" fillId="0" borderId="1" xfId="0" applyNumberFormat="1" applyFont="1" applyFill="1" applyBorder="1" applyAlignment="1" applyProtection="1">
      <alignment horizontal="left" vertical="top"/>
      <protection locked="0"/>
    </xf>
    <xf numFmtId="166" fontId="6" fillId="0" borderId="1" xfId="0" applyNumberFormat="1" applyFont="1" applyFill="1" applyBorder="1" applyAlignment="1" applyProtection="1">
      <alignment horizontal="right" vertical="top"/>
      <protection locked="0"/>
    </xf>
    <xf numFmtId="2" fontId="6" fillId="0" borderId="1" xfId="0" applyNumberFormat="1" applyFont="1" applyFill="1" applyBorder="1" applyAlignment="1" applyProtection="1">
      <alignment horizontal="right" vertical="top"/>
      <protection locked="0"/>
    </xf>
    <xf numFmtId="170" fontId="6" fillId="0" borderId="1" xfId="0" applyNumberFormat="1" applyFont="1" applyFill="1" applyBorder="1" applyAlignment="1" applyProtection="1">
      <alignment horizontal="right" vertical="top"/>
      <protection locked="0"/>
    </xf>
    <xf numFmtId="168" fontId="7" fillId="0" borderId="1" xfId="0" applyNumberFormat="1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horizontal="left" vertical="top"/>
      <protection locked="0"/>
    </xf>
    <xf numFmtId="166" fontId="7" fillId="0" borderId="1" xfId="0" applyNumberFormat="1" applyFont="1" applyFill="1" applyBorder="1" applyAlignment="1" applyProtection="1">
      <alignment horizontal="right" vertical="top"/>
      <protection locked="0"/>
    </xf>
    <xf numFmtId="2" fontId="7" fillId="0" borderId="1" xfId="0" applyNumberFormat="1" applyFont="1" applyFill="1" applyBorder="1" applyAlignment="1" applyProtection="1">
      <alignment horizontal="right" vertical="top"/>
      <protection locked="0"/>
    </xf>
    <xf numFmtId="170" fontId="7" fillId="0" borderId="1" xfId="0" applyNumberFormat="1" applyFont="1" applyFill="1" applyBorder="1" applyAlignment="1" applyProtection="1">
      <alignment horizontal="right" vertical="top"/>
      <protection locked="0"/>
    </xf>
    <xf numFmtId="169" fontId="8" fillId="0" borderId="1" xfId="0" applyNumberFormat="1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166" fontId="8" fillId="0" borderId="1" xfId="0" applyNumberFormat="1" applyFont="1" applyFill="1" applyBorder="1" applyAlignment="1" applyProtection="1">
      <alignment horizontal="right" vertical="top"/>
      <protection locked="0"/>
    </xf>
    <xf numFmtId="2" fontId="8" fillId="0" borderId="1" xfId="0" applyNumberFormat="1" applyFont="1" applyFill="1" applyBorder="1" applyAlignment="1" applyProtection="1">
      <alignment horizontal="right" vertical="top"/>
      <protection locked="0"/>
    </xf>
    <xf numFmtId="170" fontId="8" fillId="0" borderId="1" xfId="0" applyNumberFormat="1" applyFont="1" applyFill="1" applyBorder="1" applyAlignment="1" applyProtection="1">
      <alignment horizontal="right" vertical="top"/>
      <protection locked="0"/>
    </xf>
    <xf numFmtId="171" fontId="6" fillId="0" borderId="1" xfId="0" applyNumberFormat="1" applyFont="1" applyFill="1" applyBorder="1" applyAlignment="1" applyProtection="1">
      <alignment horizontal="right" vertical="top"/>
      <protection locked="0"/>
    </xf>
    <xf numFmtId="167" fontId="6" fillId="0" borderId="1" xfId="0" applyNumberFormat="1" applyFont="1" applyFill="1" applyBorder="1" applyAlignment="1" applyProtection="1">
      <alignment horizontal="right" vertical="top"/>
      <protection locked="0"/>
    </xf>
    <xf numFmtId="172" fontId="6" fillId="0" borderId="1" xfId="0" applyNumberFormat="1" applyFont="1" applyFill="1" applyBorder="1" applyAlignment="1" applyProtection="1">
      <alignment horizontal="right" vertical="top"/>
      <protection locked="0"/>
    </xf>
    <xf numFmtId="172" fontId="7" fillId="0" borderId="1" xfId="0" applyNumberFormat="1" applyFont="1" applyFill="1" applyBorder="1" applyAlignment="1" applyProtection="1">
      <alignment horizontal="right" vertical="top"/>
      <protection locked="0"/>
    </xf>
    <xf numFmtId="167" fontId="7" fillId="0" borderId="1" xfId="0" applyNumberFormat="1" applyFont="1" applyFill="1" applyBorder="1" applyAlignment="1" applyProtection="1">
      <alignment horizontal="right" vertical="top"/>
      <protection locked="0"/>
    </xf>
    <xf numFmtId="172" fontId="8" fillId="0" borderId="1" xfId="0" applyNumberFormat="1" applyFont="1" applyFill="1" applyBorder="1" applyAlignment="1" applyProtection="1">
      <alignment horizontal="right" vertical="top"/>
      <protection locked="0"/>
    </xf>
    <xf numFmtId="167" fontId="8" fillId="0" borderId="1" xfId="0" applyNumberFormat="1" applyFont="1" applyFill="1" applyBorder="1" applyAlignment="1" applyProtection="1">
      <alignment horizontal="right" vertical="top"/>
      <protection locked="0"/>
    </xf>
    <xf numFmtId="173" fontId="6" fillId="0" borderId="1" xfId="0" applyNumberFormat="1" applyFont="1" applyFill="1" applyBorder="1" applyAlignment="1" applyProtection="1">
      <alignment horizontal="right" vertical="top"/>
      <protection locked="0"/>
    </xf>
    <xf numFmtId="173" fontId="7" fillId="0" borderId="1" xfId="0" applyNumberFormat="1" applyFont="1" applyFill="1" applyBorder="1" applyAlignment="1" applyProtection="1">
      <alignment horizontal="right" vertical="top"/>
      <protection locked="0"/>
    </xf>
    <xf numFmtId="173" fontId="8" fillId="0" borderId="1" xfId="0" applyNumberFormat="1" applyFont="1" applyFill="1" applyBorder="1" applyAlignment="1" applyProtection="1">
      <alignment horizontal="right" vertical="top"/>
      <protection locked="0"/>
    </xf>
    <xf numFmtId="164" fontId="6" fillId="0" borderId="0" xfId="0" applyNumberFormat="1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4" fontId="2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74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72" fontId="9" fillId="0" borderId="1" xfId="0" applyNumberFormat="1" applyFont="1" applyFill="1" applyBorder="1" applyAlignment="1" applyProtection="1">
      <alignment horizontal="right" vertical="top"/>
      <protection locked="0"/>
    </xf>
    <xf numFmtId="172" fontId="10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vertical="center"/>
    </xf>
    <xf numFmtId="175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16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66" fontId="11" fillId="0" borderId="1" xfId="0" applyNumberFormat="1" applyFont="1" applyFill="1" applyBorder="1" applyAlignment="1" applyProtection="1">
      <alignment horizontal="center" vertical="center"/>
      <protection locked="0"/>
    </xf>
    <xf numFmtId="169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72" fontId="4" fillId="0" borderId="1" xfId="0" applyNumberFormat="1" applyFont="1" applyFill="1" applyBorder="1" applyAlignment="1" applyProtection="1">
      <alignment horizontal="center" vertical="center"/>
      <protection locked="0"/>
    </xf>
    <xf numFmtId="172" fontId="11" fillId="0" borderId="1" xfId="0" applyNumberFormat="1" applyFont="1" applyFill="1" applyBorder="1" applyAlignment="1" applyProtection="1">
      <alignment horizontal="center" vertical="center"/>
      <protection locked="0"/>
    </xf>
    <xf numFmtId="173" fontId="4" fillId="0" borderId="1" xfId="0" applyNumberFormat="1" applyFont="1" applyFill="1" applyBorder="1" applyAlignment="1" applyProtection="1">
      <alignment horizontal="center" vertical="center"/>
      <protection locked="0"/>
    </xf>
    <xf numFmtId="173" fontId="11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77" fontId="8" fillId="0" borderId="1" xfId="0" applyNumberFormat="1" applyFont="1" applyFill="1" applyBorder="1" applyAlignment="1" applyProtection="1">
      <alignment horizontal="right" vertical="top"/>
      <protection locked="0"/>
    </xf>
    <xf numFmtId="179" fontId="8" fillId="0" borderId="1" xfId="0" applyNumberFormat="1" applyFont="1" applyFill="1" applyBorder="1" applyAlignment="1" applyProtection="1">
      <alignment horizontal="left" vertical="center"/>
      <protection locked="0"/>
    </xf>
    <xf numFmtId="177" fontId="7" fillId="0" borderId="1" xfId="0" applyNumberFormat="1" applyFont="1" applyFill="1" applyBorder="1" applyAlignment="1" applyProtection="1">
      <alignment horizontal="right" vertical="top"/>
      <protection locked="0"/>
    </xf>
    <xf numFmtId="177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177" fontId="6" fillId="0" borderId="1" xfId="0" applyNumberFormat="1" applyFont="1" applyFill="1" applyBorder="1" applyAlignment="1" applyProtection="1">
      <alignment horizontal="right" vertical="top"/>
      <protection locked="0"/>
    </xf>
    <xf numFmtId="178" fontId="8" fillId="0" borderId="1" xfId="0" applyNumberFormat="1" applyFont="1" applyFill="1" applyBorder="1" applyAlignment="1" applyProtection="1">
      <alignment horizontal="right" vertical="top"/>
      <protection locked="0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right" vertical="top"/>
      <protection locked="0"/>
    </xf>
    <xf numFmtId="178" fontId="11" fillId="0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  <xf numFmtId="17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81" fontId="12" fillId="0" borderId="1" xfId="1" applyNumberFormat="1" applyFont="1" applyFill="1" applyBorder="1" applyAlignment="1" applyProtection="1">
      <alignment horizontal="right" vertical="top"/>
      <protection locked="0"/>
    </xf>
    <xf numFmtId="166" fontId="9" fillId="0" borderId="1" xfId="0" applyNumberFormat="1" applyFont="1" applyFill="1" applyBorder="1" applyAlignment="1" applyProtection="1">
      <alignment horizontal="right" vertical="top"/>
      <protection locked="0"/>
    </xf>
    <xf numFmtId="166" fontId="10" fillId="0" borderId="1" xfId="0" applyNumberFormat="1" applyFont="1" applyFill="1" applyBorder="1" applyAlignment="1" applyProtection="1">
      <alignment horizontal="center" vertical="center"/>
      <protection locked="0"/>
    </xf>
    <xf numFmtId="171" fontId="4" fillId="0" borderId="1" xfId="0" applyNumberFormat="1" applyFont="1" applyFill="1" applyBorder="1" applyAlignment="1" applyProtection="1">
      <alignment horizontal="center" vertical="center"/>
      <protection locked="0"/>
    </xf>
    <xf numFmtId="180" fontId="6" fillId="0" borderId="1" xfId="0" applyNumberFormat="1" applyFont="1" applyFill="1" applyBorder="1" applyAlignment="1" applyProtection="1">
      <alignment horizontal="right" vertical="center"/>
      <protection locked="0"/>
    </xf>
    <xf numFmtId="165" fontId="6" fillId="0" borderId="1" xfId="0" applyNumberFormat="1" applyFont="1" applyFill="1" applyBorder="1" applyAlignment="1" applyProtection="1">
      <alignment horizontal="left" vertical="center"/>
      <protection locked="0"/>
    </xf>
    <xf numFmtId="170" fontId="6" fillId="0" borderId="1" xfId="0" applyNumberFormat="1" applyFont="1" applyFill="1" applyBorder="1" applyAlignment="1" applyProtection="1">
      <alignment horizontal="right" vertical="center"/>
      <protection locked="0"/>
    </xf>
    <xf numFmtId="168" fontId="7" fillId="0" borderId="1" xfId="0" applyNumberFormat="1" applyFont="1" applyFill="1" applyBorder="1" applyAlignment="1" applyProtection="1">
      <alignment horizontal="left" vertical="center"/>
      <protection locked="0"/>
    </xf>
    <xf numFmtId="170" fontId="7" fillId="0" borderId="1" xfId="0" applyNumberFormat="1" applyFont="1" applyFill="1" applyBorder="1" applyAlignment="1" applyProtection="1">
      <alignment horizontal="right" vertical="center"/>
      <protection locked="0"/>
    </xf>
    <xf numFmtId="170" fontId="8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6" fillId="0" borderId="1" xfId="0" quotePrefix="1" applyNumberFormat="1" applyFont="1" applyFill="1" applyBorder="1" applyAlignment="1" applyProtection="1">
      <alignment horizontal="left" vertical="top"/>
      <protection locked="0"/>
    </xf>
    <xf numFmtId="174" fontId="9" fillId="0" borderId="1" xfId="0" quotePrefix="1" applyNumberFormat="1" applyFont="1" applyFill="1" applyBorder="1" applyAlignment="1" applyProtection="1">
      <alignment horizontal="left" vertical="center"/>
      <protection locked="0"/>
    </xf>
    <xf numFmtId="164" fontId="6" fillId="0" borderId="1" xfId="0" quotePrefix="1" applyNumberFormat="1" applyFont="1" applyFill="1" applyBorder="1" applyAlignment="1" applyProtection="1">
      <alignment horizontal="left" vertical="center"/>
      <protection locked="0"/>
    </xf>
    <xf numFmtId="41" fontId="6" fillId="0" borderId="1" xfId="1" applyFont="1" applyFill="1" applyBorder="1" applyAlignment="1" applyProtection="1">
      <alignment horizontal="right" vertical="center"/>
      <protection locked="0"/>
    </xf>
    <xf numFmtId="167" fontId="9" fillId="0" borderId="1" xfId="0" applyNumberFormat="1" applyFont="1" applyFill="1" applyBorder="1" applyAlignment="1" applyProtection="1">
      <alignment horizontal="right" vertical="top"/>
      <protection locked="0"/>
    </xf>
    <xf numFmtId="181" fontId="6" fillId="0" borderId="1" xfId="1" applyNumberFormat="1" applyFont="1" applyFill="1" applyBorder="1" applyAlignment="1" applyProtection="1">
      <alignment horizontal="right" vertical="top"/>
      <protection locked="0"/>
    </xf>
    <xf numFmtId="181" fontId="8" fillId="0" borderId="1" xfId="1" applyNumberFormat="1" applyFont="1" applyFill="1" applyBorder="1" applyAlignment="1" applyProtection="1">
      <alignment horizontal="right" vertical="top"/>
      <protection locked="0"/>
    </xf>
    <xf numFmtId="181" fontId="7" fillId="0" borderId="1" xfId="1" applyNumberFormat="1" applyFont="1" applyFill="1" applyBorder="1" applyAlignment="1" applyProtection="1">
      <alignment horizontal="right" vertical="top"/>
      <protection locked="0"/>
    </xf>
    <xf numFmtId="170" fontId="9" fillId="0" borderId="1" xfId="0" applyNumberFormat="1" applyFont="1" applyFill="1" applyBorder="1" applyAlignment="1" applyProtection="1">
      <alignment horizontal="right" vertical="top"/>
      <protection locked="0"/>
    </xf>
    <xf numFmtId="166" fontId="0" fillId="0" borderId="0" xfId="0" applyNumberFormat="1"/>
    <xf numFmtId="177" fontId="0" fillId="0" borderId="0" xfId="0" applyNumberFormat="1"/>
    <xf numFmtId="173" fontId="0" fillId="0" borderId="0" xfId="0" applyNumberFormat="1"/>
    <xf numFmtId="4" fontId="0" fillId="0" borderId="0" xfId="0" applyNumberFormat="1"/>
    <xf numFmtId="181" fontId="0" fillId="0" borderId="0" xfId="1" applyNumberFormat="1" applyFont="1"/>
    <xf numFmtId="43" fontId="0" fillId="0" borderId="0" xfId="0" applyNumberFormat="1"/>
    <xf numFmtId="43" fontId="9" fillId="0" borderId="1" xfId="0" applyNumberFormat="1" applyFont="1" applyFill="1" applyBorder="1" applyAlignment="1" applyProtection="1">
      <alignment horizontal="right" vertical="top"/>
      <protection locked="0"/>
    </xf>
    <xf numFmtId="179" fontId="9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73" fontId="10" fillId="0" borderId="1" xfId="0" applyNumberFormat="1" applyFont="1" applyFill="1" applyBorder="1" applyAlignment="1" applyProtection="1">
      <alignment horizontal="center" vertical="center"/>
      <protection locked="0"/>
    </xf>
    <xf numFmtId="169" fontId="9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right" vertical="top"/>
      <protection locked="0"/>
    </xf>
    <xf numFmtId="43" fontId="13" fillId="0" borderId="0" xfId="0" applyNumberFormat="1" applyFont="1"/>
    <xf numFmtId="4" fontId="13" fillId="0" borderId="0" xfId="0" applyNumberFormat="1" applyFont="1"/>
    <xf numFmtId="172" fontId="0" fillId="0" borderId="0" xfId="0" applyNumberFormat="1"/>
    <xf numFmtId="41" fontId="0" fillId="0" borderId="0" xfId="0" applyNumberFormat="1"/>
    <xf numFmtId="41" fontId="2" fillId="0" borderId="0" xfId="0" applyNumberFormat="1" applyFont="1"/>
    <xf numFmtId="41" fontId="1" fillId="0" borderId="0" xfId="0" applyNumberFormat="1" applyFont="1"/>
    <xf numFmtId="41" fontId="6" fillId="0" borderId="0" xfId="0" applyNumberFormat="1" applyFont="1" applyFill="1" applyAlignment="1" applyProtection="1">
      <alignment horizontal="center" vertical="top"/>
      <protection locked="0"/>
    </xf>
    <xf numFmtId="41" fontId="4" fillId="0" borderId="1" xfId="0" applyNumberFormat="1" applyFont="1" applyBorder="1"/>
    <xf numFmtId="41" fontId="4" fillId="0" borderId="1" xfId="0" applyNumberFormat="1" applyFont="1" applyFill="1" applyBorder="1" applyAlignment="1" applyProtection="1">
      <alignment horizontal="center" vertical="top"/>
      <protection locked="0"/>
    </xf>
    <xf numFmtId="41" fontId="6" fillId="0" borderId="1" xfId="0" applyNumberFormat="1" applyFont="1" applyFill="1" applyBorder="1" applyAlignment="1" applyProtection="1">
      <alignment horizontal="center" vertical="top"/>
      <protection locked="0"/>
    </xf>
    <xf numFmtId="41" fontId="2" fillId="0" borderId="1" xfId="0" applyNumberFormat="1" applyFont="1" applyBorder="1"/>
    <xf numFmtId="41" fontId="6" fillId="0" borderId="1" xfId="0" applyNumberFormat="1" applyFont="1" applyFill="1" applyBorder="1" applyAlignment="1" applyProtection="1">
      <alignment horizontal="right" vertical="top"/>
      <protection locked="0"/>
    </xf>
    <xf numFmtId="41" fontId="7" fillId="0" borderId="1" xfId="0" applyNumberFormat="1" applyFont="1" applyFill="1" applyBorder="1" applyAlignment="1" applyProtection="1">
      <alignment horizontal="right" vertical="top"/>
      <protection locked="0"/>
    </xf>
    <xf numFmtId="41" fontId="8" fillId="0" borderId="1" xfId="0" applyNumberFormat="1" applyFont="1" applyFill="1" applyBorder="1" applyAlignment="1" applyProtection="1">
      <alignment horizontal="right" vertical="top"/>
      <protection locked="0"/>
    </xf>
    <xf numFmtId="41" fontId="5" fillId="0" borderId="1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41" fontId="14" fillId="0" borderId="1" xfId="1" applyNumberFormat="1" applyFont="1" applyBorder="1" applyAlignment="1">
      <alignment horizontal="right" vertical="center"/>
    </xf>
    <xf numFmtId="41" fontId="14" fillId="0" borderId="1" xfId="1" applyFont="1" applyBorder="1" applyAlignment="1">
      <alignment horizontal="right" vertical="center"/>
    </xf>
    <xf numFmtId="41" fontId="14" fillId="0" borderId="8" xfId="1" applyNumberFormat="1" applyFont="1" applyBorder="1" applyAlignment="1">
      <alignment horizontal="right" vertical="center"/>
    </xf>
    <xf numFmtId="41" fontId="14" fillId="0" borderId="1" xfId="1" applyFont="1" applyBorder="1" applyAlignment="1">
      <alignment horizontal="center" vertical="center"/>
    </xf>
    <xf numFmtId="10" fontId="6" fillId="0" borderId="1" xfId="0" applyNumberFormat="1" applyFont="1" applyFill="1" applyBorder="1" applyAlignment="1" applyProtection="1">
      <alignment horizontal="right" vertical="top"/>
      <protection locked="0"/>
    </xf>
    <xf numFmtId="41" fontId="5" fillId="0" borderId="0" xfId="0" applyNumberFormat="1" applyFont="1"/>
    <xf numFmtId="175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41" fontId="6" fillId="3" borderId="1" xfId="0" applyNumberFormat="1" applyFont="1" applyFill="1" applyBorder="1" applyAlignment="1" applyProtection="1">
      <alignment horizontal="right" vertical="top"/>
      <protection locked="0"/>
    </xf>
    <xf numFmtId="41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/>
    <xf numFmtId="172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quotePrefix="1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41" fontId="2" fillId="4" borderId="1" xfId="0" applyNumberFormat="1" applyFont="1" applyFill="1" applyBorder="1" applyAlignment="1">
      <alignment vertical="center"/>
    </xf>
    <xf numFmtId="41" fontId="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0" xfId="0" applyFill="1"/>
    <xf numFmtId="165" fontId="6" fillId="4" borderId="1" xfId="0" applyNumberFormat="1" applyFont="1" applyFill="1" applyBorder="1" applyAlignment="1" applyProtection="1">
      <alignment horizontal="left" vertical="center"/>
      <protection locked="0"/>
    </xf>
    <xf numFmtId="41" fontId="6" fillId="4" borderId="1" xfId="0" applyNumberFormat="1" applyFont="1" applyFill="1" applyBorder="1" applyAlignment="1" applyProtection="1">
      <alignment horizontal="right" vertical="top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168" fontId="7" fillId="4" borderId="1" xfId="0" applyNumberFormat="1" applyFont="1" applyFill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41" fontId="7" fillId="4" borderId="1" xfId="0" applyNumberFormat="1" applyFont="1" applyFill="1" applyBorder="1" applyAlignment="1" applyProtection="1">
      <alignment horizontal="right" vertical="top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169" fontId="8" fillId="4" borderId="1" xfId="0" applyNumberFormat="1" applyFont="1" applyFill="1" applyBorder="1" applyAlignment="1" applyProtection="1">
      <alignment horizontal="left" vertical="center"/>
      <protection locked="0"/>
    </xf>
    <xf numFmtId="0" fontId="8" fillId="4" borderId="1" xfId="0" applyFont="1" applyFill="1" applyBorder="1" applyAlignment="1" applyProtection="1">
      <alignment horizontal="left" vertical="center"/>
      <protection locked="0"/>
    </xf>
    <xf numFmtId="41" fontId="8" fillId="4" borderId="1" xfId="0" applyNumberFormat="1" applyFont="1" applyFill="1" applyBorder="1" applyAlignment="1" applyProtection="1">
      <alignment horizontal="right" vertical="top"/>
      <protection locked="0"/>
    </xf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6" fontId="4" fillId="4" borderId="1" xfId="0" applyNumberFormat="1" applyFont="1" applyFill="1" applyBorder="1" applyAlignment="1" applyProtection="1">
      <alignment horizontal="center" vertical="center"/>
      <protection locked="0"/>
    </xf>
    <xf numFmtId="172" fontId="4" fillId="4" borderId="1" xfId="0" applyNumberFormat="1" applyFont="1" applyFill="1" applyBorder="1" applyAlignment="1" applyProtection="1">
      <alignment horizontal="center" vertical="center"/>
      <protection locked="0"/>
    </xf>
    <xf numFmtId="4" fontId="0" fillId="4" borderId="0" xfId="0" applyNumberFormat="1" applyFill="1"/>
    <xf numFmtId="174" fontId="9" fillId="5" borderId="1" xfId="0" quotePrefix="1" applyNumberFormat="1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41" fontId="9" fillId="5" borderId="1" xfId="0" applyNumberFormat="1" applyFont="1" applyFill="1" applyBorder="1" applyAlignment="1" applyProtection="1">
      <alignment horizontal="right" vertical="top"/>
      <protection locked="0"/>
    </xf>
    <xf numFmtId="41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0" xfId="0" applyFill="1"/>
    <xf numFmtId="10" fontId="8" fillId="0" borderId="1" xfId="0" applyNumberFormat="1" applyFont="1" applyFill="1" applyBorder="1" applyAlignment="1" applyProtection="1">
      <alignment horizontal="right" vertical="top"/>
      <protection locked="0"/>
    </xf>
    <xf numFmtId="0" fontId="0" fillId="2" borderId="0" xfId="0" applyFill="1"/>
    <xf numFmtId="10" fontId="8" fillId="2" borderId="1" xfId="0" applyNumberFormat="1" applyFont="1" applyFill="1" applyBorder="1" applyAlignment="1" applyProtection="1">
      <alignment horizontal="right" vertical="top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41" fontId="4" fillId="0" borderId="5" xfId="0" applyNumberFormat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Fill="1" applyAlignment="1" applyProtection="1">
      <alignment horizontal="center" vertical="top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5" xfId="0" applyNumberFormat="1" applyFont="1" applyBorder="1" applyAlignment="1">
      <alignment horizontal="center"/>
    </xf>
    <xf numFmtId="41" fontId="4" fillId="0" borderId="6" xfId="0" applyNumberFormat="1" applyFont="1" applyBorder="1" applyAlignment="1">
      <alignment horizontal="center"/>
    </xf>
    <xf numFmtId="41" fontId="4" fillId="0" borderId="7" xfId="0" applyNumberFormat="1" applyFont="1" applyBorder="1" applyAlignment="1">
      <alignment horizontal="center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6" xfId="0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 applyProtection="1">
      <alignment horizontal="center" vertical="top"/>
      <protection locked="0"/>
    </xf>
    <xf numFmtId="174" fontId="9" fillId="2" borderId="1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41" fontId="9" fillId="2" borderId="1" xfId="0" applyNumberFormat="1" applyFont="1" applyFill="1" applyBorder="1" applyAlignment="1" applyProtection="1">
      <alignment horizontal="right" vertical="top"/>
      <protection locked="0"/>
    </xf>
    <xf numFmtId="43" fontId="0" fillId="2" borderId="0" xfId="0" applyNumberFormat="1" applyFill="1"/>
    <xf numFmtId="169" fontId="8" fillId="3" borderId="1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41" fontId="8" fillId="3" borderId="1" xfId="0" applyNumberFormat="1" applyFont="1" applyFill="1" applyBorder="1" applyAlignment="1" applyProtection="1">
      <alignment horizontal="right" vertical="top"/>
      <protection locked="0"/>
    </xf>
    <xf numFmtId="10" fontId="8" fillId="3" borderId="1" xfId="0" applyNumberFormat="1" applyFont="1" applyFill="1" applyBorder="1" applyAlignment="1" applyProtection="1">
      <alignment horizontal="right" vertical="top"/>
      <protection locked="0"/>
    </xf>
    <xf numFmtId="173" fontId="4" fillId="3" borderId="1" xfId="0" applyNumberFormat="1" applyFont="1" applyFill="1" applyBorder="1" applyAlignment="1" applyProtection="1">
      <alignment horizontal="center" vertical="center"/>
      <protection locked="0"/>
    </xf>
    <xf numFmtId="41" fontId="4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41" fontId="4" fillId="3" borderId="1" xfId="0" applyNumberFormat="1" applyFont="1" applyFill="1" applyBorder="1" applyAlignment="1">
      <alignment vertical="center"/>
    </xf>
    <xf numFmtId="41" fontId="4" fillId="3" borderId="1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41" fontId="6" fillId="3" borderId="1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ill="1"/>
    <xf numFmtId="174" fontId="9" fillId="3" borderId="1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vertical="center"/>
    </xf>
    <xf numFmtId="41" fontId="2" fillId="3" borderId="1" xfId="0" applyNumberFormat="1" applyFont="1" applyFill="1" applyBorder="1" applyAlignment="1">
      <alignment vertical="center"/>
    </xf>
    <xf numFmtId="172" fontId="10" fillId="3" borderId="1" xfId="0" applyNumberFormat="1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>
      <alignment vertical="center"/>
    </xf>
    <xf numFmtId="43" fontId="0" fillId="3" borderId="0" xfId="0" applyNumberFormat="1" applyFill="1"/>
    <xf numFmtId="0" fontId="6" fillId="3" borderId="1" xfId="0" applyFont="1" applyFill="1" applyBorder="1" applyAlignment="1" applyProtection="1">
      <alignment horizontal="left" vertical="center"/>
      <protection locked="0"/>
    </xf>
    <xf numFmtId="10" fontId="6" fillId="3" borderId="1" xfId="0" applyNumberFormat="1" applyFont="1" applyFill="1" applyBorder="1" applyAlignment="1" applyProtection="1">
      <alignment horizontal="right" vertical="top"/>
      <protection locked="0"/>
    </xf>
    <xf numFmtId="176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41" fontId="7" fillId="3" borderId="1" xfId="0" applyNumberFormat="1" applyFont="1" applyFill="1" applyBorder="1" applyAlignment="1" applyProtection="1">
      <alignment horizontal="right" vertical="top"/>
      <protection locked="0"/>
    </xf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166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172" fontId="11" fillId="3" borderId="1" xfId="0" applyNumberFormat="1" applyFont="1" applyFill="1" applyBorder="1" applyAlignment="1" applyProtection="1">
      <alignment horizontal="center" vertical="center"/>
      <protection locked="0"/>
    </xf>
    <xf numFmtId="41" fontId="0" fillId="3" borderId="0" xfId="0" applyNumberFormat="1" applyFill="1"/>
    <xf numFmtId="173" fontId="1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3" borderId="0" xfId="0" applyNumberFormat="1" applyFill="1"/>
    <xf numFmtId="177" fontId="4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179" fontId="8" fillId="3" borderId="1" xfId="0" applyNumberFormat="1" applyFont="1" applyFill="1" applyBorder="1" applyAlignment="1" applyProtection="1">
      <alignment horizontal="left" vertical="center"/>
      <protection locked="0"/>
    </xf>
    <xf numFmtId="177" fontId="11" fillId="3" borderId="1" xfId="0" applyNumberFormat="1" applyFont="1" applyFill="1" applyBorder="1" applyAlignment="1" applyProtection="1">
      <alignment horizontal="center" vertical="center"/>
      <protection locked="0"/>
    </xf>
    <xf numFmtId="41" fontId="15" fillId="3" borderId="1" xfId="0" applyNumberFormat="1" applyFont="1" applyFill="1" applyBorder="1" applyAlignment="1" applyProtection="1">
      <alignment horizontal="right" vertical="top"/>
      <protection locked="0"/>
    </xf>
    <xf numFmtId="10" fontId="7" fillId="3" borderId="1" xfId="0" applyNumberFormat="1" applyFont="1" applyFill="1" applyBorder="1" applyAlignment="1" applyProtection="1">
      <alignment horizontal="right" vertical="top"/>
      <protection locked="0"/>
    </xf>
    <xf numFmtId="178" fontId="4" fillId="3" borderId="1" xfId="0" applyNumberFormat="1" applyFont="1" applyFill="1" applyBorder="1" applyAlignment="1" applyProtection="1">
      <alignment horizontal="center" vertical="center"/>
      <protection locked="0"/>
    </xf>
    <xf numFmtId="178" fontId="11" fillId="3" borderId="1" xfId="0" applyNumberFormat="1" applyFont="1" applyFill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1" fontId="12" fillId="2" borderId="1" xfId="0" applyNumberFormat="1" applyFont="1" applyFill="1" applyBorder="1" applyAlignment="1" applyProtection="1">
      <alignment horizontal="right" vertical="top"/>
      <protection locked="0"/>
    </xf>
    <xf numFmtId="41" fontId="2" fillId="2" borderId="1" xfId="0" applyNumberFormat="1" applyFont="1" applyFill="1" applyBorder="1" applyAlignment="1">
      <alignment vertical="center"/>
    </xf>
    <xf numFmtId="172" fontId="10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vertical="center"/>
    </xf>
    <xf numFmtId="169" fontId="9" fillId="2" borderId="1" xfId="0" applyNumberFormat="1" applyFont="1" applyFill="1" applyBorder="1" applyAlignment="1" applyProtection="1">
      <alignment horizontal="left" vertical="center"/>
      <protection locked="0"/>
    </xf>
    <xf numFmtId="41" fontId="10" fillId="2" borderId="1" xfId="0" applyNumberFormat="1" applyFont="1" applyFill="1" applyBorder="1" applyAlignment="1">
      <alignment horizontal="center" vertical="center"/>
    </xf>
    <xf numFmtId="173" fontId="10" fillId="2" borderId="1" xfId="0" applyNumberFormat="1" applyFont="1" applyFill="1" applyBorder="1" applyAlignment="1" applyProtection="1">
      <alignment horizontal="center" vertical="center"/>
      <protection locked="0"/>
    </xf>
    <xf numFmtId="43" fontId="13" fillId="2" borderId="0" xfId="0" applyNumberFormat="1" applyFont="1" applyFill="1"/>
    <xf numFmtId="0" fontId="13" fillId="2" borderId="0" xfId="0" applyFont="1" applyFill="1"/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10" fontId="8" fillId="5" borderId="1" xfId="0" applyNumberFormat="1" applyFont="1" applyFill="1" applyBorder="1" applyAlignment="1" applyProtection="1">
      <alignment horizontal="right" vertical="top"/>
      <protection locked="0"/>
    </xf>
    <xf numFmtId="172" fontId="10" fillId="5" borderId="1" xfId="0" applyNumberFormat="1" applyFont="1" applyFill="1" applyBorder="1" applyAlignment="1" applyProtection="1">
      <alignment horizontal="center" vertical="center"/>
      <protection locked="0"/>
    </xf>
    <xf numFmtId="43" fontId="0" fillId="5" borderId="0" xfId="0" applyNumberFormat="1" applyFill="1"/>
    <xf numFmtId="174" fontId="9" fillId="6" borderId="1" xfId="0" applyNumberFormat="1" applyFont="1" applyFill="1" applyBorder="1" applyAlignment="1" applyProtection="1">
      <alignment horizontal="left" vertical="center"/>
      <protection locked="0"/>
    </xf>
    <xf numFmtId="0" fontId="9" fillId="6" borderId="1" xfId="0" applyFont="1" applyFill="1" applyBorder="1" applyAlignment="1" applyProtection="1">
      <alignment horizontal="left" vertical="center"/>
      <protection locked="0"/>
    </xf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41" fontId="9" fillId="6" borderId="1" xfId="0" applyNumberFormat="1" applyFont="1" applyFill="1" applyBorder="1" applyAlignment="1" applyProtection="1">
      <alignment horizontal="right" vertical="top"/>
      <protection locked="0"/>
    </xf>
    <xf numFmtId="41" fontId="5" fillId="6" borderId="1" xfId="0" applyNumberFormat="1" applyFont="1" applyFill="1" applyBorder="1" applyAlignment="1">
      <alignment horizontal="center" vertical="center"/>
    </xf>
    <xf numFmtId="10" fontId="8" fillId="6" borderId="1" xfId="0" applyNumberFormat="1" applyFont="1" applyFill="1" applyBorder="1" applyAlignment="1" applyProtection="1">
      <alignment horizontal="right" vertical="top"/>
      <protection locked="0"/>
    </xf>
    <xf numFmtId="0" fontId="4" fillId="6" borderId="1" xfId="0" applyFont="1" applyFill="1" applyBorder="1" applyAlignment="1">
      <alignment horizontal="center" vertical="center"/>
    </xf>
    <xf numFmtId="43" fontId="0" fillId="6" borderId="0" xfId="0" applyNumberFormat="1" applyFill="1"/>
    <xf numFmtId="0" fontId="0" fillId="6" borderId="0" xfId="0" applyFill="1"/>
    <xf numFmtId="174" fontId="9" fillId="7" borderId="1" xfId="0" applyNumberFormat="1" applyFont="1" applyFill="1" applyBorder="1" applyAlignment="1" applyProtection="1">
      <alignment horizontal="left" vertical="center"/>
      <protection locked="0"/>
    </xf>
    <xf numFmtId="0" fontId="9" fillId="7" borderId="1" xfId="0" applyFont="1" applyFill="1" applyBorder="1" applyAlignment="1" applyProtection="1">
      <alignment horizontal="left" vertical="center"/>
      <protection locked="0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/>
    </xf>
    <xf numFmtId="41" fontId="9" fillId="7" borderId="1" xfId="0" applyNumberFormat="1" applyFont="1" applyFill="1" applyBorder="1" applyAlignment="1" applyProtection="1">
      <alignment horizontal="right" vertical="top"/>
      <protection locked="0"/>
    </xf>
    <xf numFmtId="41" fontId="5" fillId="7" borderId="1" xfId="0" applyNumberFormat="1" applyFont="1" applyFill="1" applyBorder="1" applyAlignment="1">
      <alignment horizontal="center" vertical="center"/>
    </xf>
    <xf numFmtId="10" fontId="8" fillId="7" borderId="1" xfId="0" applyNumberFormat="1" applyFont="1" applyFill="1" applyBorder="1" applyAlignment="1" applyProtection="1">
      <alignment horizontal="right" vertical="top"/>
      <protection locked="0"/>
    </xf>
    <xf numFmtId="172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/>
    </xf>
    <xf numFmtId="43" fontId="0" fillId="7" borderId="0" xfId="0" applyNumberFormat="1" applyFill="1"/>
    <xf numFmtId="0" fontId="0" fillId="7" borderId="0" xfId="0" applyFill="1"/>
    <xf numFmtId="179" fontId="9" fillId="7" borderId="1" xfId="0" applyNumberFormat="1" applyFont="1" applyFill="1" applyBorder="1" applyAlignment="1" applyProtection="1">
      <alignment horizontal="left" vertical="center"/>
      <protection locked="0"/>
    </xf>
    <xf numFmtId="0" fontId="10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/>
    </xf>
    <xf numFmtId="41" fontId="10" fillId="7" borderId="1" xfId="0" applyNumberFormat="1" applyFont="1" applyFill="1" applyBorder="1" applyAlignment="1">
      <alignment horizontal="center" vertical="center"/>
    </xf>
    <xf numFmtId="173" fontId="10" fillId="7" borderId="1" xfId="0" applyNumberFormat="1" applyFont="1" applyFill="1" applyBorder="1" applyAlignment="1" applyProtection="1">
      <alignment horizontal="center" vertical="center"/>
      <protection locked="0"/>
    </xf>
    <xf numFmtId="169" fontId="9" fillId="7" borderId="1" xfId="0" applyNumberFormat="1" applyFont="1" applyFill="1" applyBorder="1" applyAlignment="1" applyProtection="1">
      <alignment horizontal="left" vertical="center"/>
      <protection locked="0"/>
    </xf>
    <xf numFmtId="166" fontId="10" fillId="7" borderId="1" xfId="0" applyNumberFormat="1" applyFont="1" applyFill="1" applyBorder="1" applyAlignment="1" applyProtection="1">
      <alignment horizontal="center" vertical="center"/>
      <protection locked="0"/>
    </xf>
    <xf numFmtId="4" fontId="13" fillId="7" borderId="0" xfId="0" applyNumberFormat="1" applyFont="1" applyFill="1"/>
    <xf numFmtId="0" fontId="13" fillId="7" borderId="0" xfId="0" applyFont="1" applyFill="1"/>
    <xf numFmtId="0" fontId="9" fillId="7" borderId="1" xfId="0" applyFont="1" applyFill="1" applyBorder="1" applyAlignment="1" applyProtection="1">
      <alignment horizontal="left" vertical="center" wrapText="1"/>
      <protection locked="0"/>
    </xf>
    <xf numFmtId="43" fontId="13" fillId="7" borderId="0" xfId="0" applyNumberFormat="1" applyFont="1" applyFill="1"/>
    <xf numFmtId="174" fontId="9" fillId="8" borderId="1" xfId="0" quotePrefix="1" applyNumberFormat="1" applyFont="1" applyFill="1" applyBorder="1" applyAlignment="1" applyProtection="1">
      <alignment horizontal="left" vertical="center"/>
      <protection locked="0"/>
    </xf>
    <xf numFmtId="0" fontId="9" fillId="8" borderId="1" xfId="0" applyFont="1" applyFill="1" applyBorder="1" applyAlignment="1" applyProtection="1">
      <alignment horizontal="left" vertical="center"/>
      <protection locked="0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41" fontId="9" fillId="8" borderId="1" xfId="0" applyNumberFormat="1" applyFont="1" applyFill="1" applyBorder="1" applyAlignment="1" applyProtection="1">
      <alignment horizontal="right" vertical="top"/>
      <protection locked="0"/>
    </xf>
    <xf numFmtId="41" fontId="5" fillId="8" borderId="1" xfId="0" applyNumberFormat="1" applyFont="1" applyFill="1" applyBorder="1" applyAlignment="1">
      <alignment horizontal="center" vertical="center"/>
    </xf>
    <xf numFmtId="41" fontId="12" fillId="8" borderId="1" xfId="1" applyNumberFormat="1" applyFont="1" applyFill="1" applyBorder="1" applyAlignment="1" applyProtection="1">
      <alignment horizontal="right" vertical="top"/>
      <protection locked="0"/>
    </xf>
    <xf numFmtId="10" fontId="8" fillId="8" borderId="1" xfId="0" applyNumberFormat="1" applyFont="1" applyFill="1" applyBorder="1" applyAlignment="1" applyProtection="1">
      <alignment horizontal="right" vertical="top"/>
      <protection locked="0"/>
    </xf>
    <xf numFmtId="172" fontId="10" fillId="8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>
      <alignment horizontal="center" vertical="center"/>
    </xf>
    <xf numFmtId="43" fontId="0" fillId="8" borderId="0" xfId="0" applyNumberFormat="1" applyFill="1"/>
    <xf numFmtId="0" fontId="0" fillId="8" borderId="0" xfId="0" applyFill="1"/>
    <xf numFmtId="179" fontId="9" fillId="9" borderId="1" xfId="0" applyNumberFormat="1" applyFont="1" applyFill="1" applyBorder="1" applyAlignment="1" applyProtection="1">
      <alignment horizontal="left" vertical="center"/>
      <protection locked="0"/>
    </xf>
    <xf numFmtId="0" fontId="9" fillId="9" borderId="1" xfId="0" applyFont="1" applyFill="1" applyBorder="1" applyAlignment="1" applyProtection="1">
      <alignment horizontal="left" vertical="center" wrapText="1"/>
      <protection locked="0"/>
    </xf>
    <xf numFmtId="0" fontId="10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center"/>
    </xf>
    <xf numFmtId="41" fontId="9" fillId="9" borderId="1" xfId="0" applyNumberFormat="1" applyFont="1" applyFill="1" applyBorder="1" applyAlignment="1" applyProtection="1">
      <alignment horizontal="right" vertical="top"/>
      <protection locked="0"/>
    </xf>
    <xf numFmtId="41" fontId="10" fillId="9" borderId="1" xfId="0" applyNumberFormat="1" applyFont="1" applyFill="1" applyBorder="1" applyAlignment="1">
      <alignment horizontal="center" vertical="center"/>
    </xf>
    <xf numFmtId="10" fontId="8" fillId="9" borderId="1" xfId="0" applyNumberFormat="1" applyFont="1" applyFill="1" applyBorder="1" applyAlignment="1" applyProtection="1">
      <alignment horizontal="right" vertical="top"/>
      <protection locked="0"/>
    </xf>
    <xf numFmtId="173" fontId="10" fillId="9" borderId="1" xfId="0" applyNumberFormat="1" applyFont="1" applyFill="1" applyBorder="1" applyAlignment="1" applyProtection="1">
      <alignment horizontal="center" vertical="center"/>
      <protection locked="0"/>
    </xf>
    <xf numFmtId="43" fontId="13" fillId="9" borderId="0" xfId="0" applyNumberFormat="1" applyFont="1" applyFill="1"/>
    <xf numFmtId="0" fontId="13" fillId="9" borderId="0" xfId="0" applyFont="1" applyFill="1"/>
    <xf numFmtId="169" fontId="9" fillId="9" borderId="1" xfId="0" applyNumberFormat="1" applyFont="1" applyFill="1" applyBorder="1" applyAlignment="1" applyProtection="1">
      <alignment horizontal="left" vertical="center"/>
      <protection locked="0"/>
    </xf>
    <xf numFmtId="0" fontId="9" fillId="9" borderId="1" xfId="0" applyFont="1" applyFill="1" applyBorder="1" applyAlignment="1" applyProtection="1">
      <alignment horizontal="left" vertical="center"/>
      <protection locked="0"/>
    </xf>
    <xf numFmtId="177" fontId="10" fillId="9" borderId="1" xfId="0" applyNumberFormat="1" applyFont="1" applyFill="1" applyBorder="1" applyAlignment="1" applyProtection="1">
      <alignment horizontal="center" vertical="center"/>
      <protection locked="0"/>
    </xf>
    <xf numFmtId="174" fontId="9" fillId="10" borderId="1" xfId="0" quotePrefix="1" applyNumberFormat="1" applyFont="1" applyFill="1" applyBorder="1" applyAlignment="1" applyProtection="1">
      <alignment horizontal="left" vertical="center"/>
      <protection locked="0"/>
    </xf>
    <xf numFmtId="0" fontId="9" fillId="10" borderId="1" xfId="0" applyFont="1" applyFill="1" applyBorder="1" applyAlignment="1" applyProtection="1">
      <alignment horizontal="left" vertical="center"/>
      <protection locked="0"/>
    </xf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/>
    </xf>
    <xf numFmtId="41" fontId="9" fillId="10" borderId="1" xfId="0" applyNumberFormat="1" applyFont="1" applyFill="1" applyBorder="1" applyAlignment="1" applyProtection="1">
      <alignment horizontal="right" vertical="top"/>
      <protection locked="0"/>
    </xf>
    <xf numFmtId="41" fontId="5" fillId="10" borderId="1" xfId="0" applyNumberFormat="1" applyFont="1" applyFill="1" applyBorder="1" applyAlignment="1">
      <alignment horizontal="center" vertical="center"/>
    </xf>
    <xf numFmtId="10" fontId="8" fillId="10" borderId="1" xfId="0" applyNumberFormat="1" applyFont="1" applyFill="1" applyBorder="1" applyAlignment="1" applyProtection="1">
      <alignment horizontal="right" vertical="top"/>
      <protection locked="0"/>
    </xf>
    <xf numFmtId="166" fontId="10" fillId="10" borderId="1" xfId="0" applyNumberFormat="1" applyFont="1" applyFill="1" applyBorder="1" applyAlignment="1" applyProtection="1">
      <alignment horizontal="center" vertical="center"/>
      <protection locked="0"/>
    </xf>
    <xf numFmtId="0" fontId="4" fillId="10" borderId="1" xfId="0" applyFont="1" applyFill="1" applyBorder="1" applyAlignment="1">
      <alignment horizontal="center" vertical="center"/>
    </xf>
    <xf numFmtId="43" fontId="0" fillId="10" borderId="0" xfId="0" applyNumberFormat="1" applyFill="1"/>
    <xf numFmtId="0" fontId="0" fillId="10" borderId="0" xfId="0" applyFill="1"/>
    <xf numFmtId="166" fontId="10" fillId="6" borderId="1" xfId="0" applyNumberFormat="1" applyFont="1" applyFill="1" applyBorder="1" applyAlignment="1" applyProtection="1">
      <alignment horizontal="center" vertical="center"/>
      <protection locked="0"/>
    </xf>
    <xf numFmtId="179" fontId="9" fillId="6" borderId="1" xfId="0" applyNumberFormat="1" applyFont="1" applyFill="1" applyBorder="1" applyAlignment="1" applyProtection="1">
      <alignment horizontal="left" vertical="center"/>
      <protection locked="0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/>
    </xf>
    <xf numFmtId="173" fontId="4" fillId="6" borderId="1" xfId="0" applyNumberFormat="1" applyFont="1" applyFill="1" applyBorder="1" applyAlignment="1" applyProtection="1">
      <alignment horizontal="center" vertical="center"/>
      <protection locked="0"/>
    </xf>
    <xf numFmtId="166" fontId="4" fillId="6" borderId="1" xfId="0" applyNumberFormat="1" applyFont="1" applyFill="1" applyBorder="1" applyAlignment="1" applyProtection="1">
      <alignment horizontal="center" vertical="center"/>
      <protection locked="0"/>
    </xf>
    <xf numFmtId="174" fontId="9" fillId="11" borderId="1" xfId="0" quotePrefix="1" applyNumberFormat="1" applyFont="1" applyFill="1" applyBorder="1" applyAlignment="1" applyProtection="1">
      <alignment horizontal="left" vertical="center"/>
      <protection locked="0"/>
    </xf>
    <xf numFmtId="0" fontId="9" fillId="11" borderId="1" xfId="0" applyFont="1" applyFill="1" applyBorder="1" applyAlignment="1" applyProtection="1">
      <alignment horizontal="left" vertical="center"/>
      <protection locked="0"/>
    </xf>
    <xf numFmtId="0" fontId="5" fillId="11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horizontal="center" vertical="center"/>
    </xf>
    <xf numFmtId="41" fontId="9" fillId="11" borderId="1" xfId="0" applyNumberFormat="1" applyFont="1" applyFill="1" applyBorder="1" applyAlignment="1" applyProtection="1">
      <alignment horizontal="right" vertical="top"/>
      <protection locked="0"/>
    </xf>
    <xf numFmtId="41" fontId="5" fillId="11" borderId="1" xfId="0" applyNumberFormat="1" applyFont="1" applyFill="1" applyBorder="1" applyAlignment="1">
      <alignment horizontal="center" vertical="center"/>
    </xf>
    <xf numFmtId="10" fontId="8" fillId="11" borderId="1" xfId="0" applyNumberFormat="1" applyFont="1" applyFill="1" applyBorder="1" applyAlignment="1" applyProtection="1">
      <alignment horizontal="right" vertical="top"/>
      <protection locked="0"/>
    </xf>
    <xf numFmtId="166" fontId="4" fillId="11" borderId="1" xfId="0" applyNumberFormat="1" applyFont="1" applyFill="1" applyBorder="1" applyAlignment="1" applyProtection="1">
      <alignment horizontal="center" vertical="center"/>
      <protection locked="0"/>
    </xf>
    <xf numFmtId="0" fontId="4" fillId="11" borderId="1" xfId="0" applyFont="1" applyFill="1" applyBorder="1" applyAlignment="1">
      <alignment horizontal="center" vertical="center"/>
    </xf>
    <xf numFmtId="0" fontId="0" fillId="11" borderId="0" xfId="0" applyFill="1"/>
    <xf numFmtId="174" fontId="9" fillId="12" borderId="1" xfId="0" applyNumberFormat="1" applyFont="1" applyFill="1" applyBorder="1" applyAlignment="1" applyProtection="1">
      <alignment horizontal="left" vertical="center"/>
      <protection locked="0"/>
    </xf>
    <xf numFmtId="0" fontId="9" fillId="12" borderId="1" xfId="0" applyFont="1" applyFill="1" applyBorder="1" applyAlignment="1" applyProtection="1">
      <alignment horizontal="left" vertical="center"/>
      <protection locked="0"/>
    </xf>
    <xf numFmtId="0" fontId="5" fillId="12" borderId="1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center" vertical="center"/>
    </xf>
    <xf numFmtId="41" fontId="9" fillId="12" borderId="1" xfId="0" applyNumberFormat="1" applyFont="1" applyFill="1" applyBorder="1" applyAlignment="1" applyProtection="1">
      <alignment horizontal="right" vertical="top"/>
      <protection locked="0"/>
    </xf>
    <xf numFmtId="41" fontId="5" fillId="12" borderId="1" xfId="0" applyNumberFormat="1" applyFont="1" applyFill="1" applyBorder="1" applyAlignment="1">
      <alignment horizontal="center" vertical="center"/>
    </xf>
    <xf numFmtId="10" fontId="8" fillId="12" borderId="1" xfId="0" applyNumberFormat="1" applyFont="1" applyFill="1" applyBorder="1" applyAlignment="1" applyProtection="1">
      <alignment horizontal="right" vertical="top"/>
      <protection locked="0"/>
    </xf>
    <xf numFmtId="166" fontId="4" fillId="12" borderId="1" xfId="0" applyNumberFormat="1" applyFont="1" applyFill="1" applyBorder="1" applyAlignment="1" applyProtection="1">
      <alignment horizontal="center" vertical="center"/>
      <protection locked="0"/>
    </xf>
    <xf numFmtId="0" fontId="4" fillId="12" borderId="1" xfId="0" applyFont="1" applyFill="1" applyBorder="1" applyAlignment="1">
      <alignment horizontal="center" vertical="center"/>
    </xf>
    <xf numFmtId="0" fontId="0" fillId="12" borderId="0" xfId="0" applyFill="1"/>
    <xf numFmtId="41" fontId="0" fillId="12" borderId="0" xfId="0" applyNumberFormat="1" applyFill="1"/>
    <xf numFmtId="10" fontId="9" fillId="2" borderId="1" xfId="0" applyNumberFormat="1" applyFont="1" applyFill="1" applyBorder="1" applyAlignment="1" applyProtection="1">
      <alignment horizontal="right" vertical="top"/>
      <protection locked="0"/>
    </xf>
    <xf numFmtId="41" fontId="18" fillId="6" borderId="1" xfId="0" applyNumberFormat="1" applyFont="1" applyFill="1" applyBorder="1" applyAlignment="1" applyProtection="1">
      <alignment horizontal="right" vertical="top"/>
      <protection locked="0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KTI%20KAS%20PENGELUARAN/BKU%20BOHOL%202020%20+Penutupan%20K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KU Desember "/>
      <sheetName val="BKU November"/>
      <sheetName val="BKU oktober"/>
      <sheetName val="BKU BDG september "/>
      <sheetName val="BKU BDG agustus"/>
      <sheetName val="BKU BDG JULI"/>
      <sheetName val="BKU BDG juni (REVISI)"/>
      <sheetName val="BKU BDG juni"/>
      <sheetName val="BKU BDG MEI (revisi)"/>
      <sheetName val="BKU BDG MEI"/>
      <sheetName val="BKU BDG april (revisi)"/>
      <sheetName val="BKU BDG april"/>
      <sheetName val="BKU BDG maret (revisi)"/>
      <sheetName val="BKU BDG maret"/>
      <sheetName val="BKU BDG feb (revisi)"/>
      <sheetName val="BKU BDG feb"/>
      <sheetName val="BKU BDG"/>
      <sheetName val="BKU RILL SPP"/>
      <sheetName val="PBH"/>
      <sheetName val="PAD"/>
      <sheetName val="DDS"/>
      <sheetName val="ADD"/>
      <sheetName val="ADD (2)"/>
      <sheetName val="Compatibility Report"/>
    </sheetNames>
    <sheetDataSet>
      <sheetData sheetId="0">
        <row r="40">
          <cell r="K40">
            <v>44267925</v>
          </cell>
        </row>
        <row r="42">
          <cell r="L42">
            <v>1200000</v>
          </cell>
        </row>
        <row r="44">
          <cell r="L44">
            <v>9000000</v>
          </cell>
        </row>
        <row r="45">
          <cell r="L45">
            <v>150000</v>
          </cell>
        </row>
        <row r="46">
          <cell r="L46">
            <v>150000</v>
          </cell>
        </row>
        <row r="47">
          <cell r="L47">
            <v>337500</v>
          </cell>
        </row>
        <row r="50">
          <cell r="L50">
            <v>55000</v>
          </cell>
        </row>
        <row r="51">
          <cell r="L51">
            <v>75000</v>
          </cell>
        </row>
        <row r="52">
          <cell r="L52">
            <v>150000</v>
          </cell>
        </row>
        <row r="56">
          <cell r="L56">
            <v>1800000</v>
          </cell>
        </row>
        <row r="58">
          <cell r="L58">
            <v>3500000</v>
          </cell>
        </row>
        <row r="61">
          <cell r="L61">
            <v>600000</v>
          </cell>
        </row>
        <row r="64">
          <cell r="L64">
            <v>2625000</v>
          </cell>
        </row>
        <row r="67">
          <cell r="L67">
            <v>700000</v>
          </cell>
        </row>
        <row r="70">
          <cell r="L70">
            <v>2400000</v>
          </cell>
        </row>
        <row r="72">
          <cell r="L72">
            <v>975000</v>
          </cell>
        </row>
        <row r="75">
          <cell r="L75">
            <v>615000</v>
          </cell>
        </row>
        <row r="78">
          <cell r="L78">
            <v>2460000</v>
          </cell>
        </row>
        <row r="80">
          <cell r="L80">
            <v>157500</v>
          </cell>
        </row>
        <row r="83">
          <cell r="L83">
            <v>660000</v>
          </cell>
        </row>
        <row r="85">
          <cell r="L85">
            <v>400000</v>
          </cell>
        </row>
        <row r="87">
          <cell r="L87">
            <v>150000</v>
          </cell>
        </row>
        <row r="88">
          <cell r="L88">
            <v>150000</v>
          </cell>
        </row>
        <row r="89">
          <cell r="L89">
            <v>900000</v>
          </cell>
        </row>
        <row r="92">
          <cell r="L92">
            <v>100000</v>
          </cell>
        </row>
        <row r="93">
          <cell r="L93">
            <v>150000</v>
          </cell>
        </row>
        <row r="94">
          <cell r="L94">
            <v>1260000</v>
          </cell>
        </row>
        <row r="97">
          <cell r="L97">
            <v>250000</v>
          </cell>
        </row>
        <row r="98">
          <cell r="L98">
            <v>300000</v>
          </cell>
        </row>
        <row r="99">
          <cell r="L99">
            <v>1260000</v>
          </cell>
        </row>
        <row r="102">
          <cell r="L102">
            <v>562500</v>
          </cell>
        </row>
        <row r="107">
          <cell r="L107">
            <v>30767500</v>
          </cell>
        </row>
        <row r="109">
          <cell r="L109">
            <v>2650000</v>
          </cell>
        </row>
        <row r="112">
          <cell r="L112">
            <v>30767500</v>
          </cell>
        </row>
        <row r="114">
          <cell r="L114">
            <v>2650000</v>
          </cell>
        </row>
        <row r="138">
          <cell r="L138">
            <v>510000</v>
          </cell>
        </row>
        <row r="139">
          <cell r="L139">
            <v>12000</v>
          </cell>
        </row>
        <row r="140">
          <cell r="L140">
            <v>228000</v>
          </cell>
        </row>
        <row r="141">
          <cell r="L141">
            <v>344000</v>
          </cell>
        </row>
        <row r="142">
          <cell r="L142">
            <v>75000</v>
          </cell>
        </row>
        <row r="143">
          <cell r="L143">
            <v>150000</v>
          </cell>
        </row>
        <row r="144">
          <cell r="L144">
            <v>1200000</v>
          </cell>
        </row>
        <row r="146">
          <cell r="L146">
            <v>1000000</v>
          </cell>
        </row>
        <row r="148">
          <cell r="L148">
            <v>800000</v>
          </cell>
        </row>
        <row r="150">
          <cell r="L150">
            <v>600000</v>
          </cell>
        </row>
        <row r="152">
          <cell r="L152">
            <v>3200000</v>
          </cell>
        </row>
        <row r="154">
          <cell r="L154">
            <v>396000</v>
          </cell>
        </row>
        <row r="155">
          <cell r="L155">
            <v>350000</v>
          </cell>
        </row>
        <row r="156">
          <cell r="L156">
            <v>250000</v>
          </cell>
        </row>
        <row r="157">
          <cell r="L157">
            <v>855000</v>
          </cell>
        </row>
        <row r="160">
          <cell r="L160">
            <v>195000</v>
          </cell>
        </row>
        <row r="163">
          <cell r="L163">
            <v>420000</v>
          </cell>
        </row>
        <row r="164">
          <cell r="L164">
            <v>1750000</v>
          </cell>
        </row>
        <row r="165">
          <cell r="L165">
            <v>480000</v>
          </cell>
        </row>
        <row r="166">
          <cell r="L166">
            <v>350000</v>
          </cell>
        </row>
        <row r="167">
          <cell r="L167">
            <v>3000000</v>
          </cell>
        </row>
        <row r="168">
          <cell r="L168">
            <v>373500</v>
          </cell>
        </row>
        <row r="169">
          <cell r="L169">
            <v>480000</v>
          </cell>
        </row>
        <row r="170">
          <cell r="L170">
            <v>500000</v>
          </cell>
        </row>
        <row r="171">
          <cell r="L171">
            <v>200000</v>
          </cell>
        </row>
        <row r="172">
          <cell r="L172">
            <v>100000</v>
          </cell>
        </row>
        <row r="173">
          <cell r="L173">
            <v>1822500</v>
          </cell>
        </row>
        <row r="176">
          <cell r="L176">
            <v>472500</v>
          </cell>
        </row>
        <row r="179">
          <cell r="L179">
            <v>2430000</v>
          </cell>
        </row>
        <row r="181">
          <cell r="L181">
            <v>280000</v>
          </cell>
        </row>
        <row r="182">
          <cell r="L182">
            <v>80000</v>
          </cell>
        </row>
        <row r="183">
          <cell r="L183">
            <v>300000</v>
          </cell>
        </row>
        <row r="184">
          <cell r="L184">
            <v>2250000</v>
          </cell>
        </row>
        <row r="186">
          <cell r="L186">
            <v>50000</v>
          </cell>
        </row>
        <row r="187">
          <cell r="L187">
            <v>50000</v>
          </cell>
        </row>
        <row r="188">
          <cell r="L188">
            <v>67500</v>
          </cell>
        </row>
        <row r="191">
          <cell r="L191">
            <v>135000</v>
          </cell>
        </row>
        <row r="192">
          <cell r="L192">
            <v>8272000</v>
          </cell>
        </row>
        <row r="193">
          <cell r="L193">
            <v>1419500</v>
          </cell>
        </row>
        <row r="194">
          <cell r="L194">
            <v>950000</v>
          </cell>
        </row>
        <row r="196">
          <cell r="L196">
            <v>1116000</v>
          </cell>
        </row>
        <row r="197">
          <cell r="L197">
            <v>310000</v>
          </cell>
        </row>
        <row r="198">
          <cell r="L198">
            <v>1035000</v>
          </cell>
        </row>
        <row r="201">
          <cell r="L201">
            <v>35000</v>
          </cell>
        </row>
        <row r="202">
          <cell r="L202">
            <v>85250</v>
          </cell>
        </row>
        <row r="204">
          <cell r="L204">
            <v>2730492</v>
          </cell>
        </row>
        <row r="208">
          <cell r="K208">
            <v>8298015</v>
          </cell>
        </row>
        <row r="209">
          <cell r="L209">
            <v>4500000</v>
          </cell>
        </row>
        <row r="212">
          <cell r="L212">
            <v>200000</v>
          </cell>
        </row>
        <row r="213">
          <cell r="L213">
            <v>800000</v>
          </cell>
        </row>
        <row r="215">
          <cell r="L215">
            <v>1400000</v>
          </cell>
        </row>
        <row r="217">
          <cell r="L217">
            <v>1200000</v>
          </cell>
        </row>
      </sheetData>
      <sheetData sheetId="1">
        <row r="8">
          <cell r="L8">
            <v>79971000</v>
          </cell>
        </row>
        <row r="10">
          <cell r="L10">
            <v>875000</v>
          </cell>
        </row>
        <row r="11">
          <cell r="L11">
            <v>900000</v>
          </cell>
        </row>
        <row r="12">
          <cell r="L12">
            <v>500000</v>
          </cell>
        </row>
        <row r="13">
          <cell r="L13">
            <v>27776000</v>
          </cell>
        </row>
        <row r="14">
          <cell r="L14">
            <v>847500</v>
          </cell>
        </row>
        <row r="15">
          <cell r="L15">
            <v>232500</v>
          </cell>
        </row>
        <row r="16">
          <cell r="L16">
            <v>1116000</v>
          </cell>
        </row>
        <row r="17">
          <cell r="L17">
            <v>1035000</v>
          </cell>
        </row>
        <row r="20">
          <cell r="K20">
            <v>44269425</v>
          </cell>
        </row>
        <row r="23">
          <cell r="L23">
            <v>683000</v>
          </cell>
        </row>
        <row r="24">
          <cell r="L24">
            <v>204700</v>
          </cell>
        </row>
        <row r="25">
          <cell r="L25">
            <v>630000</v>
          </cell>
        </row>
        <row r="26">
          <cell r="L26">
            <v>900000</v>
          </cell>
        </row>
        <row r="29">
          <cell r="L29">
            <v>945000</v>
          </cell>
        </row>
        <row r="32">
          <cell r="L32">
            <v>450000</v>
          </cell>
        </row>
        <row r="34">
          <cell r="L34">
            <v>495000</v>
          </cell>
        </row>
        <row r="37">
          <cell r="L37">
            <v>922500</v>
          </cell>
        </row>
        <row r="40">
          <cell r="L40">
            <v>2850000</v>
          </cell>
        </row>
        <row r="43">
          <cell r="L43">
            <v>30767500</v>
          </cell>
        </row>
        <row r="45">
          <cell r="L45">
            <v>2650000</v>
          </cell>
        </row>
        <row r="46">
          <cell r="K46">
            <v>13251150</v>
          </cell>
        </row>
        <row r="47">
          <cell r="L47">
            <v>85250</v>
          </cell>
        </row>
        <row r="49">
          <cell r="L49">
            <v>2730492</v>
          </cell>
        </row>
        <row r="51">
          <cell r="L51">
            <v>3620000</v>
          </cell>
        </row>
        <row r="54">
          <cell r="L54">
            <v>200000</v>
          </cell>
        </row>
        <row r="55">
          <cell r="K55">
            <v>5764000</v>
          </cell>
        </row>
        <row r="56">
          <cell r="K56">
            <v>5436100</v>
          </cell>
        </row>
        <row r="58">
          <cell r="K58">
            <v>84126</v>
          </cell>
        </row>
      </sheetData>
      <sheetData sheetId="2">
        <row r="8">
          <cell r="L8">
            <v>100000</v>
          </cell>
        </row>
        <row r="9">
          <cell r="L9">
            <v>50000</v>
          </cell>
        </row>
        <row r="10">
          <cell r="L10">
            <v>262500</v>
          </cell>
        </row>
        <row r="13">
          <cell r="L13">
            <v>90000</v>
          </cell>
        </row>
        <row r="14">
          <cell r="L14">
            <v>80000</v>
          </cell>
        </row>
        <row r="15">
          <cell r="L15">
            <v>300000</v>
          </cell>
        </row>
        <row r="16">
          <cell r="L16">
            <v>982500</v>
          </cell>
        </row>
        <row r="17">
          <cell r="L17">
            <v>1125000</v>
          </cell>
        </row>
        <row r="18">
          <cell r="L18">
            <v>3645000</v>
          </cell>
        </row>
        <row r="21">
          <cell r="L21">
            <v>3750000</v>
          </cell>
        </row>
        <row r="23">
          <cell r="L23">
            <v>400000</v>
          </cell>
        </row>
        <row r="24">
          <cell r="L24">
            <v>700000</v>
          </cell>
        </row>
        <row r="25">
          <cell r="K25">
            <v>44269425</v>
          </cell>
        </row>
        <row r="28">
          <cell r="L28">
            <v>32790000</v>
          </cell>
        </row>
        <row r="30">
          <cell r="L30">
            <v>2650000</v>
          </cell>
        </row>
        <row r="31">
          <cell r="L31">
            <v>8090000</v>
          </cell>
        </row>
        <row r="32">
          <cell r="L32">
            <v>600000</v>
          </cell>
        </row>
        <row r="33">
          <cell r="L33">
            <v>630000</v>
          </cell>
        </row>
        <row r="34">
          <cell r="L34">
            <v>2700000</v>
          </cell>
        </row>
        <row r="36">
          <cell r="L36">
            <v>2625000</v>
          </cell>
        </row>
        <row r="39">
          <cell r="L39">
            <v>630000</v>
          </cell>
        </row>
        <row r="42">
          <cell r="L42">
            <v>3600000</v>
          </cell>
        </row>
        <row r="44">
          <cell r="L44">
            <v>315000</v>
          </cell>
        </row>
        <row r="47">
          <cell r="L47">
            <v>660000</v>
          </cell>
        </row>
        <row r="49">
          <cell r="L49">
            <v>600000</v>
          </cell>
        </row>
        <row r="51">
          <cell r="L51">
            <v>1417500</v>
          </cell>
        </row>
        <row r="54">
          <cell r="L54">
            <v>3690000</v>
          </cell>
        </row>
        <row r="56">
          <cell r="L56">
            <v>13000000</v>
          </cell>
        </row>
        <row r="59">
          <cell r="L59">
            <v>85250</v>
          </cell>
        </row>
        <row r="61">
          <cell r="L61">
            <v>2663667</v>
          </cell>
        </row>
        <row r="87">
          <cell r="L87">
            <v>19844000</v>
          </cell>
        </row>
        <row r="89">
          <cell r="L89">
            <v>750000</v>
          </cell>
        </row>
        <row r="90">
          <cell r="L90">
            <v>450000</v>
          </cell>
        </row>
        <row r="91">
          <cell r="L91">
            <v>1560000</v>
          </cell>
        </row>
        <row r="92">
          <cell r="L92">
            <v>250000</v>
          </cell>
        </row>
        <row r="93">
          <cell r="L93">
            <v>2475000</v>
          </cell>
        </row>
        <row r="94">
          <cell r="L94">
            <v>8155000</v>
          </cell>
        </row>
      </sheetData>
      <sheetData sheetId="3">
        <row r="8">
          <cell r="K8">
            <v>44249200</v>
          </cell>
        </row>
        <row r="9">
          <cell r="L9">
            <v>450000</v>
          </cell>
        </row>
        <row r="10">
          <cell r="L10">
            <v>150000</v>
          </cell>
        </row>
        <row r="11">
          <cell r="L11">
            <v>660000</v>
          </cell>
        </row>
        <row r="12">
          <cell r="L12">
            <v>150000</v>
          </cell>
        </row>
        <row r="13">
          <cell r="L13">
            <v>150000</v>
          </cell>
        </row>
        <row r="14">
          <cell r="L14">
            <v>900000</v>
          </cell>
        </row>
        <row r="19">
          <cell r="L19">
            <v>32790000</v>
          </cell>
        </row>
        <row r="21">
          <cell r="L21">
            <v>2650000</v>
          </cell>
        </row>
        <row r="22">
          <cell r="K22">
            <v>159356800</v>
          </cell>
        </row>
        <row r="23">
          <cell r="L23">
            <v>85250</v>
          </cell>
        </row>
        <row r="25">
          <cell r="L25">
            <v>3028104</v>
          </cell>
        </row>
        <row r="37">
          <cell r="K37">
            <v>172749</v>
          </cell>
        </row>
      </sheetData>
      <sheetData sheetId="4">
        <row r="8">
          <cell r="K8">
            <v>44249200</v>
          </cell>
        </row>
        <row r="11">
          <cell r="L11">
            <v>34950000</v>
          </cell>
        </row>
        <row r="13">
          <cell r="L13">
            <v>2650000</v>
          </cell>
        </row>
        <row r="14">
          <cell r="L14">
            <v>2068000</v>
          </cell>
        </row>
        <row r="16">
          <cell r="L16">
            <v>15814440</v>
          </cell>
        </row>
        <row r="18">
          <cell r="L18">
            <v>178000</v>
          </cell>
        </row>
        <row r="19">
          <cell r="L19">
            <v>570000</v>
          </cell>
        </row>
        <row r="21">
          <cell r="K21">
            <v>137234</v>
          </cell>
        </row>
      </sheetData>
      <sheetData sheetId="5">
        <row r="8">
          <cell r="K8">
            <v>44573000</v>
          </cell>
        </row>
        <row r="9">
          <cell r="L9">
            <v>330000</v>
          </cell>
        </row>
        <row r="10">
          <cell r="L10">
            <v>120000</v>
          </cell>
        </row>
        <row r="11">
          <cell r="L11">
            <v>27500</v>
          </cell>
        </row>
        <row r="12">
          <cell r="L12">
            <v>660000</v>
          </cell>
        </row>
        <row r="13">
          <cell r="L13">
            <v>10800000</v>
          </cell>
        </row>
        <row r="29">
          <cell r="L29">
            <v>36655000</v>
          </cell>
        </row>
        <row r="31">
          <cell r="L31">
            <v>2650000</v>
          </cell>
        </row>
        <row r="33">
          <cell r="L33">
            <v>143753000</v>
          </cell>
        </row>
        <row r="35">
          <cell r="L35">
            <v>100000</v>
          </cell>
        </row>
        <row r="36">
          <cell r="L36">
            <v>2700000</v>
          </cell>
        </row>
        <row r="38">
          <cell r="L38">
            <v>2625000</v>
          </cell>
        </row>
        <row r="41">
          <cell r="L41">
            <v>1680000</v>
          </cell>
        </row>
        <row r="44">
          <cell r="L44">
            <v>3600000</v>
          </cell>
        </row>
        <row r="46">
          <cell r="L46">
            <v>660000</v>
          </cell>
        </row>
        <row r="48">
          <cell r="L48">
            <v>2565000</v>
          </cell>
        </row>
        <row r="51">
          <cell r="L51">
            <v>3690000</v>
          </cell>
        </row>
        <row r="53">
          <cell r="L53">
            <v>8000000</v>
          </cell>
        </row>
        <row r="56">
          <cell r="L56">
            <v>1050000</v>
          </cell>
        </row>
        <row r="57">
          <cell r="L57">
            <v>2850000</v>
          </cell>
        </row>
        <row r="58">
          <cell r="L58">
            <v>950000</v>
          </cell>
        </row>
        <row r="60">
          <cell r="K60">
            <v>255225</v>
          </cell>
        </row>
      </sheetData>
      <sheetData sheetId="6">
        <row r="8">
          <cell r="K8">
            <v>122759700</v>
          </cell>
        </row>
        <row r="11">
          <cell r="L11">
            <v>150000</v>
          </cell>
        </row>
        <row r="12">
          <cell r="L12">
            <v>244500</v>
          </cell>
        </row>
        <row r="13">
          <cell r="L13">
            <v>369000</v>
          </cell>
        </row>
        <row r="14">
          <cell r="L14">
            <v>250000</v>
          </cell>
        </row>
        <row r="15">
          <cell r="L15">
            <v>1360000</v>
          </cell>
        </row>
        <row r="16">
          <cell r="L16">
            <v>855000</v>
          </cell>
        </row>
        <row r="17">
          <cell r="L17">
            <v>225000</v>
          </cell>
        </row>
        <row r="18">
          <cell r="L18">
            <v>300000</v>
          </cell>
        </row>
        <row r="19">
          <cell r="L19">
            <v>690000</v>
          </cell>
        </row>
        <row r="20">
          <cell r="L20">
            <v>490000</v>
          </cell>
        </row>
        <row r="21">
          <cell r="L21">
            <v>1320000</v>
          </cell>
        </row>
        <row r="22">
          <cell r="L22">
            <v>50000</v>
          </cell>
        </row>
        <row r="23">
          <cell r="L23">
            <v>3000000</v>
          </cell>
        </row>
        <row r="24">
          <cell r="L24">
            <v>9000000</v>
          </cell>
        </row>
        <row r="25">
          <cell r="L25">
            <v>800000</v>
          </cell>
        </row>
        <row r="26">
          <cell r="L26">
            <v>720000</v>
          </cell>
        </row>
        <row r="27">
          <cell r="L27">
            <v>206000</v>
          </cell>
        </row>
        <row r="29">
          <cell r="L29">
            <v>200000</v>
          </cell>
        </row>
        <row r="30">
          <cell r="L30">
            <v>4460000</v>
          </cell>
        </row>
        <row r="32">
          <cell r="L32">
            <v>785000</v>
          </cell>
        </row>
        <row r="33">
          <cell r="L33">
            <v>1839500</v>
          </cell>
        </row>
        <row r="35">
          <cell r="L35">
            <v>296000</v>
          </cell>
        </row>
        <row r="36">
          <cell r="L36">
            <v>6890000</v>
          </cell>
        </row>
        <row r="37">
          <cell r="K37">
            <v>44573000</v>
          </cell>
        </row>
        <row r="39">
          <cell r="L39">
            <v>1200000</v>
          </cell>
        </row>
        <row r="40">
          <cell r="L40">
            <v>742500</v>
          </cell>
        </row>
        <row r="43">
          <cell r="L43">
            <v>600000</v>
          </cell>
        </row>
        <row r="46">
          <cell r="L46">
            <v>600000</v>
          </cell>
        </row>
        <row r="49">
          <cell r="L49">
            <v>7200000</v>
          </cell>
        </row>
        <row r="50">
          <cell r="L50">
            <v>1485000</v>
          </cell>
        </row>
        <row r="52">
          <cell r="L52">
            <v>3000000</v>
          </cell>
        </row>
        <row r="54">
          <cell r="L54">
            <v>3000000</v>
          </cell>
        </row>
        <row r="56">
          <cell r="L56">
            <v>1500000</v>
          </cell>
        </row>
        <row r="60">
          <cell r="L60">
            <v>36655000</v>
          </cell>
        </row>
        <row r="62">
          <cell r="L62">
            <v>2650000</v>
          </cell>
        </row>
        <row r="63">
          <cell r="K63">
            <v>81839800</v>
          </cell>
        </row>
        <row r="66">
          <cell r="K66">
            <v>255409</v>
          </cell>
        </row>
      </sheetData>
      <sheetData sheetId="7"/>
      <sheetData sheetId="8">
        <row r="10">
          <cell r="L10">
            <v>825000</v>
          </cell>
        </row>
        <row r="11">
          <cell r="L11">
            <v>2850000</v>
          </cell>
        </row>
        <row r="12">
          <cell r="L12">
            <v>24325000</v>
          </cell>
        </row>
        <row r="13">
          <cell r="L13">
            <v>280500</v>
          </cell>
        </row>
        <row r="14">
          <cell r="L14">
            <v>279500</v>
          </cell>
        </row>
        <row r="15">
          <cell r="L15">
            <v>420000</v>
          </cell>
        </row>
        <row r="17">
          <cell r="K17">
            <v>54540000</v>
          </cell>
        </row>
        <row r="19">
          <cell r="L19">
            <v>36655000</v>
          </cell>
        </row>
        <row r="20">
          <cell r="L20">
            <v>2650000</v>
          </cell>
        </row>
        <row r="21">
          <cell r="L21">
            <v>1000000</v>
          </cell>
        </row>
        <row r="22">
          <cell r="L22">
            <v>20982000</v>
          </cell>
        </row>
        <row r="24">
          <cell r="L24">
            <v>9750000</v>
          </cell>
        </row>
        <row r="39">
          <cell r="K39">
            <v>3255700</v>
          </cell>
        </row>
        <row r="40">
          <cell r="K40">
            <v>50000000</v>
          </cell>
        </row>
        <row r="41">
          <cell r="K41">
            <v>50000000</v>
          </cell>
        </row>
      </sheetData>
      <sheetData sheetId="9">
        <row r="25">
          <cell r="L25">
            <v>1462500</v>
          </cell>
        </row>
        <row r="26">
          <cell r="L26">
            <v>900000</v>
          </cell>
        </row>
        <row r="27">
          <cell r="L27">
            <v>247500</v>
          </cell>
        </row>
        <row r="28">
          <cell r="L28">
            <v>3750000</v>
          </cell>
        </row>
        <row r="29">
          <cell r="L29">
            <v>971500</v>
          </cell>
        </row>
        <row r="30">
          <cell r="L30">
            <v>18500</v>
          </cell>
        </row>
      </sheetData>
      <sheetData sheetId="10">
        <row r="8">
          <cell r="K8">
            <v>54540000</v>
          </cell>
        </row>
        <row r="10">
          <cell r="L10">
            <v>36655000</v>
          </cell>
        </row>
        <row r="11">
          <cell r="L11">
            <v>2650000</v>
          </cell>
        </row>
        <row r="12">
          <cell r="K12">
            <v>16373750</v>
          </cell>
        </row>
        <row r="13">
          <cell r="L13">
            <v>630000</v>
          </cell>
        </row>
        <row r="15">
          <cell r="L15">
            <v>3600000</v>
          </cell>
        </row>
        <row r="16">
          <cell r="L16">
            <v>9040000</v>
          </cell>
        </row>
        <row r="19">
          <cell r="L19">
            <v>600000</v>
          </cell>
        </row>
        <row r="22">
          <cell r="L22">
            <v>2625000</v>
          </cell>
        </row>
        <row r="25">
          <cell r="L25">
            <v>2240000</v>
          </cell>
        </row>
        <row r="28">
          <cell r="L28">
            <v>4800000</v>
          </cell>
        </row>
        <row r="30">
          <cell r="L30">
            <v>100000</v>
          </cell>
        </row>
        <row r="31">
          <cell r="L31">
            <v>100000</v>
          </cell>
        </row>
        <row r="32">
          <cell r="L32">
            <v>165000</v>
          </cell>
        </row>
        <row r="35">
          <cell r="L35">
            <v>660000</v>
          </cell>
        </row>
        <row r="37">
          <cell r="L37">
            <v>100000</v>
          </cell>
        </row>
        <row r="38">
          <cell r="L38">
            <v>100000</v>
          </cell>
        </row>
        <row r="39">
          <cell r="L39">
            <v>157500</v>
          </cell>
        </row>
        <row r="42">
          <cell r="L42">
            <v>200000</v>
          </cell>
        </row>
        <row r="44">
          <cell r="L44">
            <v>1862960</v>
          </cell>
        </row>
        <row r="45">
          <cell r="L45">
            <v>397500</v>
          </cell>
        </row>
        <row r="48">
          <cell r="L48">
            <v>615000</v>
          </cell>
        </row>
        <row r="51">
          <cell r="L51">
            <v>4920000</v>
          </cell>
        </row>
        <row r="53">
          <cell r="L53">
            <v>1720000</v>
          </cell>
        </row>
        <row r="54">
          <cell r="L54">
            <v>4253500</v>
          </cell>
        </row>
        <row r="55">
          <cell r="L55">
            <v>58389000</v>
          </cell>
        </row>
        <row r="57">
          <cell r="L57">
            <v>7979000</v>
          </cell>
        </row>
        <row r="59">
          <cell r="L59">
            <v>2384000</v>
          </cell>
        </row>
        <row r="60">
          <cell r="L60">
            <v>30715000</v>
          </cell>
        </row>
        <row r="62">
          <cell r="L62">
            <v>150000</v>
          </cell>
        </row>
      </sheetData>
      <sheetData sheetId="11">
        <row r="16">
          <cell r="L16">
            <v>200000</v>
          </cell>
        </row>
      </sheetData>
      <sheetData sheetId="12">
        <row r="8">
          <cell r="K8">
            <v>54540000</v>
          </cell>
        </row>
        <row r="9">
          <cell r="K9">
            <v>331682000</v>
          </cell>
        </row>
        <row r="11">
          <cell r="L11">
            <v>33000</v>
          </cell>
        </row>
        <row r="12">
          <cell r="L12">
            <v>417000</v>
          </cell>
        </row>
        <row r="13">
          <cell r="L13">
            <v>150000</v>
          </cell>
        </row>
        <row r="14">
          <cell r="L14">
            <v>630000</v>
          </cell>
        </row>
        <row r="15">
          <cell r="L15">
            <v>5300000</v>
          </cell>
        </row>
        <row r="17">
          <cell r="L17">
            <v>100000</v>
          </cell>
        </row>
        <row r="18">
          <cell r="L18">
            <v>607500</v>
          </cell>
        </row>
        <row r="21">
          <cell r="L21">
            <v>157500</v>
          </cell>
        </row>
        <row r="24">
          <cell r="L24">
            <v>810000</v>
          </cell>
        </row>
        <row r="25">
          <cell r="L25">
            <v>80000</v>
          </cell>
        </row>
        <row r="26">
          <cell r="L26">
            <v>150000</v>
          </cell>
        </row>
        <row r="28">
          <cell r="L28">
            <v>36655000</v>
          </cell>
        </row>
        <row r="29">
          <cell r="L29">
            <v>2650000</v>
          </cell>
        </row>
        <row r="32">
          <cell r="K32">
            <v>177278</v>
          </cell>
        </row>
      </sheetData>
      <sheetData sheetId="13"/>
      <sheetData sheetId="14">
        <row r="8">
          <cell r="L8">
            <v>396000</v>
          </cell>
        </row>
        <row r="9">
          <cell r="L9">
            <v>290000</v>
          </cell>
        </row>
        <row r="10">
          <cell r="L10">
            <v>1000000</v>
          </cell>
        </row>
        <row r="11">
          <cell r="L11">
            <v>660000</v>
          </cell>
        </row>
        <row r="12">
          <cell r="K12">
            <v>54540000</v>
          </cell>
        </row>
        <row r="13">
          <cell r="L13">
            <v>110000</v>
          </cell>
        </row>
        <row r="14">
          <cell r="L14">
            <v>55500</v>
          </cell>
        </row>
        <row r="15">
          <cell r="L15">
            <v>165040</v>
          </cell>
        </row>
        <row r="16">
          <cell r="L16">
            <v>169000</v>
          </cell>
        </row>
        <row r="17">
          <cell r="L17">
            <v>1000000</v>
          </cell>
        </row>
        <row r="18">
          <cell r="L18">
            <v>600000</v>
          </cell>
        </row>
        <row r="20">
          <cell r="L20">
            <v>34950000</v>
          </cell>
        </row>
        <row r="21">
          <cell r="L21">
            <v>3711488</v>
          </cell>
        </row>
        <row r="23">
          <cell r="K23">
            <v>90776</v>
          </cell>
        </row>
      </sheetData>
      <sheetData sheetId="15"/>
      <sheetData sheetId="16">
        <row r="10">
          <cell r="I10">
            <v>54540000</v>
          </cell>
        </row>
        <row r="12">
          <cell r="J12">
            <v>34950000</v>
          </cell>
        </row>
        <row r="13">
          <cell r="J13">
            <v>1449800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85"/>
  <sheetViews>
    <sheetView tabSelected="1" view="pageBreakPreview" topLeftCell="A367" zoomScale="124" zoomScaleSheetLayoutView="124" workbookViewId="0">
      <selection activeCell="C369" sqref="C369"/>
    </sheetView>
  </sheetViews>
  <sheetFormatPr defaultRowHeight="12.75"/>
  <cols>
    <col min="1" max="1" width="7.42578125" customWidth="1"/>
    <col min="2" max="2" width="33.85546875" customWidth="1"/>
    <col min="3" max="3" width="19.7109375" customWidth="1"/>
    <col min="4" max="4" width="6.140625" customWidth="1"/>
    <col min="6" max="6" width="13.140625" style="122" customWidth="1"/>
    <col min="7" max="7" width="6.7109375" style="122" customWidth="1"/>
    <col min="8" max="8" width="9.28515625" style="122" customWidth="1"/>
    <col min="9" max="9" width="12.7109375" style="122" customWidth="1"/>
    <col min="10" max="10" width="8" style="122" customWidth="1"/>
    <col min="11" max="11" width="7.85546875" customWidth="1"/>
    <col min="12" max="12" width="12.28515625" customWidth="1"/>
    <col min="13" max="13" width="7.85546875" customWidth="1"/>
    <col min="14" max="14" width="6.85546875" customWidth="1"/>
    <col min="15" max="15" width="23.7109375" customWidth="1"/>
    <col min="16" max="16" width="14.7109375" bestFit="1" customWidth="1"/>
    <col min="17" max="17" width="17.5703125" customWidth="1"/>
    <col min="18" max="18" width="12.42578125" bestFit="1" customWidth="1"/>
    <col min="19" max="19" width="14.7109375" bestFit="1" customWidth="1"/>
    <col min="20" max="26" width="12" bestFit="1" customWidth="1"/>
    <col min="27" max="27" width="13.5703125" customWidth="1"/>
    <col min="28" max="28" width="12" bestFit="1" customWidth="1"/>
  </cols>
  <sheetData>
    <row r="1" spans="1:19" ht="15">
      <c r="H1" s="207" t="s">
        <v>228</v>
      </c>
      <c r="I1" s="207"/>
      <c r="J1" s="207"/>
      <c r="K1" s="207"/>
      <c r="L1" s="207"/>
      <c r="M1" s="207"/>
      <c r="N1" s="207"/>
      <c r="O1" s="53"/>
      <c r="P1" s="1"/>
    </row>
    <row r="2" spans="1:19" ht="15">
      <c r="H2" s="207" t="s">
        <v>232</v>
      </c>
      <c r="I2" s="207"/>
      <c r="J2" s="207"/>
      <c r="K2" s="207"/>
      <c r="L2" s="207"/>
      <c r="M2" s="207"/>
      <c r="N2" s="207"/>
      <c r="O2" s="103"/>
      <c r="P2" s="106"/>
      <c r="Q2" s="103" t="e">
        <f>I83+I105+I117+I122+I128+I132+I139+I145+I150+I160+I170+#REF!+#REF!+I174+I187+I192+I197+I205+I210+I215+#REF!+I231+I285+#REF!+#REF!+#REF!+#REF!+#REF!+#REF!+I298+I305+I312+I336+#REF!</f>
        <v>#REF!</v>
      </c>
      <c r="R2" s="106" t="e">
        <f>O2-Q2</f>
        <v>#REF!</v>
      </c>
    </row>
    <row r="3" spans="1:19" ht="15">
      <c r="H3" s="207" t="s">
        <v>233</v>
      </c>
      <c r="I3" s="207"/>
      <c r="J3" s="207"/>
      <c r="K3" s="207"/>
      <c r="L3" s="207"/>
      <c r="M3" s="207"/>
      <c r="N3" s="207"/>
      <c r="O3" s="1"/>
    </row>
    <row r="4" spans="1:19" ht="15">
      <c r="H4" s="207" t="s">
        <v>229</v>
      </c>
      <c r="I4" s="207"/>
      <c r="J4" s="207"/>
      <c r="K4" s="207"/>
      <c r="L4" s="207"/>
      <c r="M4" s="207"/>
      <c r="N4" s="207"/>
      <c r="O4" s="103"/>
      <c r="Q4" s="103">
        <v>133830000</v>
      </c>
      <c r="R4" s="106">
        <f>O4-Q4</f>
        <v>-133830000</v>
      </c>
      <c r="S4" s="106">
        <f>Q4+540000</f>
        <v>134370000</v>
      </c>
    </row>
    <row r="5" spans="1:19" ht="15">
      <c r="H5" s="123" t="s">
        <v>230</v>
      </c>
      <c r="O5" s="1"/>
    </row>
    <row r="6" spans="1:19">
      <c r="H6" s="124" t="s">
        <v>231</v>
      </c>
      <c r="O6" s="105"/>
      <c r="Q6" s="105">
        <f>I93+I110+I167+I182+I316</f>
        <v>5160000</v>
      </c>
      <c r="R6" s="106">
        <f>O6-Q6</f>
        <v>-5160000</v>
      </c>
    </row>
    <row r="7" spans="1:19" ht="15">
      <c r="H7" s="124" t="s">
        <v>409</v>
      </c>
      <c r="O7" s="1"/>
    </row>
    <row r="8" spans="1:19">
      <c r="H8" s="124"/>
      <c r="O8" s="104"/>
      <c r="Q8" s="104" t="e">
        <f>I184+#REF!+#REF!</f>
        <v>#REF!</v>
      </c>
      <c r="R8" s="106" t="e">
        <f>O8-Q8</f>
        <v>#REF!</v>
      </c>
    </row>
    <row r="9" spans="1:19" ht="15">
      <c r="A9" s="211" t="s">
        <v>145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1"/>
    </row>
    <row r="10" spans="1:19">
      <c r="A10" s="211" t="s">
        <v>227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104"/>
      <c r="Q10" s="104">
        <f>I96</f>
        <v>6373500</v>
      </c>
      <c r="R10">
        <v>0</v>
      </c>
    </row>
    <row r="11" spans="1:19" ht="15">
      <c r="A11" s="211" t="s">
        <v>409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1"/>
    </row>
    <row r="12" spans="1:19" ht="15">
      <c r="A12" s="2" t="s">
        <v>146</v>
      </c>
      <c r="B12" s="3" t="s">
        <v>147</v>
      </c>
      <c r="C12" s="1"/>
      <c r="D12" s="1"/>
      <c r="E12" s="1"/>
      <c r="F12" s="123"/>
      <c r="G12" s="123"/>
      <c r="H12" s="123"/>
      <c r="I12" s="123"/>
      <c r="J12" s="123"/>
      <c r="K12" s="1"/>
      <c r="L12" s="1"/>
      <c r="M12" s="1"/>
      <c r="N12" s="1"/>
      <c r="O12" s="104"/>
      <c r="Q12" s="104">
        <f>I99</f>
        <v>980000</v>
      </c>
      <c r="R12">
        <v>0</v>
      </c>
    </row>
    <row r="13" spans="1:19" ht="15">
      <c r="A13" s="2" t="s">
        <v>223</v>
      </c>
      <c r="B13" s="3" t="s">
        <v>148</v>
      </c>
      <c r="C13" s="1"/>
      <c r="D13" s="1"/>
      <c r="E13" s="1"/>
      <c r="F13" s="123"/>
      <c r="G13" s="123"/>
      <c r="H13" s="123"/>
      <c r="I13" s="123"/>
      <c r="J13" s="123"/>
      <c r="K13" s="1"/>
      <c r="L13" s="1"/>
      <c r="M13" s="1"/>
      <c r="N13" s="1"/>
      <c r="O13" s="1"/>
    </row>
    <row r="14" spans="1:19" ht="15">
      <c r="A14" s="2" t="s">
        <v>224</v>
      </c>
      <c r="B14" s="3" t="s">
        <v>149</v>
      </c>
      <c r="C14" s="1"/>
      <c r="D14" s="1"/>
      <c r="E14" s="1"/>
      <c r="F14" s="123"/>
      <c r="G14" s="123"/>
      <c r="H14" s="123"/>
      <c r="I14" s="123"/>
      <c r="J14" s="123"/>
      <c r="K14" s="1"/>
      <c r="L14" s="1"/>
      <c r="M14" s="1"/>
      <c r="N14" s="1"/>
      <c r="O14" s="1"/>
    </row>
    <row r="15" spans="1:19" ht="15">
      <c r="A15" s="2" t="s">
        <v>225</v>
      </c>
      <c r="B15" s="3" t="s">
        <v>150</v>
      </c>
      <c r="C15" s="1"/>
      <c r="D15" s="1"/>
      <c r="E15" s="1"/>
      <c r="F15" s="123"/>
      <c r="G15" s="123"/>
      <c r="H15" s="123"/>
      <c r="I15" s="123"/>
      <c r="J15" s="123"/>
      <c r="K15" s="1"/>
      <c r="L15" s="1"/>
      <c r="M15" s="1"/>
      <c r="N15" s="1"/>
      <c r="O15" s="105"/>
      <c r="Q15" s="105" t="e">
        <f>#REF!+I225+#REF!+I228+I254+I273+I281+#REF!+#REF!+I325+#REF!+#REF!</f>
        <v>#REF!</v>
      </c>
      <c r="R15" s="106" t="e">
        <f>O15-Q15</f>
        <v>#REF!</v>
      </c>
    </row>
    <row r="16" spans="1:19" ht="15">
      <c r="A16" s="4"/>
      <c r="B16" s="1"/>
      <c r="C16" s="1"/>
      <c r="D16" s="1"/>
      <c r="E16" s="1"/>
      <c r="F16" s="123"/>
      <c r="G16" s="125"/>
      <c r="H16" s="125"/>
      <c r="I16" s="123"/>
      <c r="J16" s="123"/>
      <c r="K16" s="1"/>
      <c r="L16" s="1"/>
      <c r="M16" s="1"/>
      <c r="N16" s="1"/>
      <c r="O16" s="106"/>
      <c r="Q16" s="106" t="e">
        <f>Q2+Q4+Q6+Q8+Q15</f>
        <v>#REF!</v>
      </c>
    </row>
    <row r="17" spans="1:18">
      <c r="A17" s="190" t="s">
        <v>226</v>
      </c>
      <c r="B17" s="193" t="s">
        <v>2</v>
      </c>
      <c r="C17" s="212" t="s">
        <v>134</v>
      </c>
      <c r="D17" s="208" t="s">
        <v>144</v>
      </c>
      <c r="E17" s="209"/>
      <c r="F17" s="209"/>
      <c r="G17" s="209"/>
      <c r="H17" s="209"/>
      <c r="I17" s="209"/>
      <c r="J17" s="210"/>
      <c r="K17" s="218" t="s">
        <v>142</v>
      </c>
      <c r="L17" s="219"/>
      <c r="M17" s="219"/>
      <c r="N17" s="220"/>
      <c r="O17" s="107"/>
      <c r="Q17" s="107">
        <v>574496103</v>
      </c>
    </row>
    <row r="18" spans="1:18">
      <c r="A18" s="191"/>
      <c r="B18" s="194"/>
      <c r="C18" s="213"/>
      <c r="D18" s="208" t="s">
        <v>143</v>
      </c>
      <c r="E18" s="209"/>
      <c r="F18" s="210"/>
      <c r="G18" s="215" t="s">
        <v>1</v>
      </c>
      <c r="H18" s="216"/>
      <c r="I18" s="216"/>
      <c r="J18" s="217"/>
      <c r="K18" s="188" t="s">
        <v>154</v>
      </c>
      <c r="L18" s="186" t="s">
        <v>139</v>
      </c>
      <c r="M18" s="186" t="s">
        <v>140</v>
      </c>
      <c r="N18" s="188" t="s">
        <v>141</v>
      </c>
      <c r="O18" s="108"/>
      <c r="Q18" s="108" t="e">
        <f>Q16-Q17</f>
        <v>#REF!</v>
      </c>
    </row>
    <row r="19" spans="1:18">
      <c r="A19" s="192"/>
      <c r="B19" s="195"/>
      <c r="C19" s="214"/>
      <c r="D19" s="5" t="s">
        <v>135</v>
      </c>
      <c r="E19" s="5" t="s">
        <v>136</v>
      </c>
      <c r="F19" s="126" t="s">
        <v>3</v>
      </c>
      <c r="G19" s="127" t="s">
        <v>137</v>
      </c>
      <c r="H19" s="127" t="s">
        <v>136</v>
      </c>
      <c r="I19" s="127" t="s">
        <v>3</v>
      </c>
      <c r="J19" s="127" t="s">
        <v>138</v>
      </c>
      <c r="K19" s="189"/>
      <c r="L19" s="187"/>
      <c r="M19" s="187"/>
      <c r="N19" s="189"/>
      <c r="O19" s="103"/>
    </row>
    <row r="20" spans="1:18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128">
        <v>6</v>
      </c>
      <c r="G20" s="128">
        <v>7</v>
      </c>
      <c r="H20" s="128">
        <v>8</v>
      </c>
      <c r="I20" s="128">
        <v>9</v>
      </c>
      <c r="J20" s="128">
        <v>10</v>
      </c>
      <c r="K20" s="7">
        <v>11</v>
      </c>
      <c r="L20" s="7">
        <v>12</v>
      </c>
      <c r="M20" s="7">
        <v>13</v>
      </c>
      <c r="N20" s="7">
        <v>14</v>
      </c>
    </row>
    <row r="21" spans="1:18" ht="15">
      <c r="A21" s="94" t="s">
        <v>269</v>
      </c>
      <c r="B21" s="8" t="s">
        <v>4</v>
      </c>
      <c r="C21" s="9"/>
      <c r="D21" s="9"/>
      <c r="E21" s="9"/>
      <c r="F21" s="129"/>
      <c r="G21" s="129"/>
      <c r="H21" s="129"/>
      <c r="I21" s="129"/>
      <c r="J21" s="129"/>
      <c r="K21" s="9"/>
      <c r="L21" s="9"/>
      <c r="M21" s="9"/>
      <c r="N21" s="9"/>
      <c r="O21" s="1"/>
    </row>
    <row r="22" spans="1:18" ht="15">
      <c r="A22" s="10" t="s">
        <v>270</v>
      </c>
      <c r="B22" s="8" t="s">
        <v>5</v>
      </c>
      <c r="C22" s="9"/>
      <c r="D22" s="9"/>
      <c r="E22" s="9"/>
      <c r="F22" s="130">
        <f>F23+F25</f>
        <v>113100000</v>
      </c>
      <c r="G22" s="129"/>
      <c r="H22" s="130"/>
      <c r="I22" s="130">
        <f>I23+I25</f>
        <v>113100000</v>
      </c>
      <c r="J22" s="141">
        <f>I22/F22</f>
        <v>1</v>
      </c>
      <c r="K22" s="11"/>
      <c r="L22" s="9"/>
      <c r="M22" s="9"/>
      <c r="N22" s="9"/>
    </row>
    <row r="23" spans="1:18" ht="15">
      <c r="A23" s="14" t="s">
        <v>271</v>
      </c>
      <c r="B23" s="15" t="s">
        <v>6</v>
      </c>
      <c r="C23" s="9"/>
      <c r="D23" s="9"/>
      <c r="E23" s="9"/>
      <c r="F23" s="131">
        <v>17100000</v>
      </c>
      <c r="G23" s="129"/>
      <c r="H23" s="131"/>
      <c r="I23" s="131">
        <v>17100000</v>
      </c>
      <c r="J23" s="141">
        <f t="shared" ref="J23:J44" si="0">I23/F23</f>
        <v>1</v>
      </c>
      <c r="K23" s="16"/>
      <c r="L23" s="9"/>
      <c r="M23" s="9"/>
      <c r="N23" s="9"/>
      <c r="O23" s="1"/>
    </row>
    <row r="24" spans="1:18" ht="15">
      <c r="A24" s="19" t="s">
        <v>410</v>
      </c>
      <c r="B24" s="20" t="s">
        <v>411</v>
      </c>
      <c r="C24" s="9"/>
      <c r="D24" s="9"/>
      <c r="E24" s="9"/>
      <c r="F24" s="132">
        <v>17100000</v>
      </c>
      <c r="G24" s="129"/>
      <c r="H24" s="132"/>
      <c r="I24" s="132">
        <v>17100000</v>
      </c>
      <c r="J24" s="141">
        <f t="shared" si="0"/>
        <v>1</v>
      </c>
      <c r="K24" s="21"/>
      <c r="L24" s="9"/>
      <c r="M24" s="9"/>
      <c r="N24" s="9"/>
    </row>
    <row r="25" spans="1:18" ht="15">
      <c r="A25" s="14" t="s">
        <v>273</v>
      </c>
      <c r="B25" s="15" t="s">
        <v>8</v>
      </c>
      <c r="C25" s="9"/>
      <c r="D25" s="9"/>
      <c r="E25" s="9"/>
      <c r="F25" s="131">
        <f>SUM(F26:F29)</f>
        <v>96000000</v>
      </c>
      <c r="G25" s="129"/>
      <c r="H25" s="131"/>
      <c r="I25" s="131">
        <f>SUM(I26:I29)</f>
        <v>96000000</v>
      </c>
      <c r="J25" s="141">
        <f t="shared" si="0"/>
        <v>1</v>
      </c>
      <c r="K25" s="17"/>
      <c r="L25" s="9"/>
      <c r="M25" s="9"/>
      <c r="N25" s="9"/>
      <c r="O25" s="1"/>
    </row>
    <row r="26" spans="1:18" ht="15">
      <c r="A26" s="19" t="s">
        <v>274</v>
      </c>
      <c r="B26" s="20" t="s">
        <v>9</v>
      </c>
      <c r="C26" s="9"/>
      <c r="D26" s="9"/>
      <c r="E26" s="9"/>
      <c r="F26" s="132">
        <v>30000000</v>
      </c>
      <c r="G26" s="129"/>
      <c r="H26" s="132"/>
      <c r="I26" s="132">
        <v>30000000</v>
      </c>
      <c r="J26" s="141">
        <f t="shared" si="0"/>
        <v>1</v>
      </c>
      <c r="K26" s="22"/>
      <c r="L26" s="9"/>
      <c r="M26" s="9"/>
      <c r="N26" s="9"/>
    </row>
    <row r="27" spans="1:18" ht="15">
      <c r="A27" s="19" t="s">
        <v>412</v>
      </c>
      <c r="B27" s="20" t="s">
        <v>8</v>
      </c>
      <c r="C27" s="9"/>
      <c r="D27" s="9"/>
      <c r="E27" s="9"/>
      <c r="F27" s="132">
        <v>1000000</v>
      </c>
      <c r="G27" s="129"/>
      <c r="H27" s="132"/>
      <c r="I27" s="132">
        <v>1000000</v>
      </c>
      <c r="J27" s="141">
        <f t="shared" si="0"/>
        <v>1</v>
      </c>
      <c r="K27" s="22"/>
      <c r="L27" s="9"/>
      <c r="M27" s="9"/>
      <c r="N27" s="9"/>
    </row>
    <row r="28" spans="1:18" ht="22.5">
      <c r="A28" s="19" t="s">
        <v>413</v>
      </c>
      <c r="B28" s="136" t="s">
        <v>414</v>
      </c>
      <c r="C28" s="9"/>
      <c r="D28" s="9"/>
      <c r="E28" s="9"/>
      <c r="F28" s="132">
        <v>46000000</v>
      </c>
      <c r="G28" s="129"/>
      <c r="H28" s="132"/>
      <c r="I28" s="132">
        <v>46000000</v>
      </c>
      <c r="J28" s="141">
        <f t="shared" si="0"/>
        <v>1</v>
      </c>
      <c r="K28" s="22"/>
      <c r="L28" s="9"/>
      <c r="M28" s="9"/>
      <c r="N28" s="9"/>
    </row>
    <row r="29" spans="1:18" ht="15">
      <c r="A29" s="19" t="s">
        <v>415</v>
      </c>
      <c r="B29" s="136" t="s">
        <v>416</v>
      </c>
      <c r="C29" s="9"/>
      <c r="D29" s="9"/>
      <c r="E29" s="9"/>
      <c r="F29" s="132">
        <v>19000000</v>
      </c>
      <c r="G29" s="129"/>
      <c r="H29" s="132"/>
      <c r="I29" s="132">
        <v>19000000</v>
      </c>
      <c r="J29" s="141">
        <f t="shared" si="0"/>
        <v>1</v>
      </c>
      <c r="K29" s="22"/>
      <c r="L29" s="9"/>
      <c r="M29" s="9"/>
      <c r="N29" s="9"/>
    </row>
    <row r="30" spans="1:18" ht="15">
      <c r="A30" s="10" t="s">
        <v>275</v>
      </c>
      <c r="B30" s="8" t="s">
        <v>10</v>
      </c>
      <c r="C30" s="9"/>
      <c r="D30" s="9"/>
      <c r="E30" s="9"/>
      <c r="F30" s="130">
        <f>F31+F33+F35+F37</f>
        <v>1484901900</v>
      </c>
      <c r="G30" s="129"/>
      <c r="H30" s="130"/>
      <c r="I30" s="130">
        <f>I31+I33+I35+I37</f>
        <v>1422870175</v>
      </c>
      <c r="J30" s="141">
        <f t="shared" si="0"/>
        <v>0.95822503493328415</v>
      </c>
      <c r="K30" s="26"/>
      <c r="L30" s="9"/>
      <c r="M30" s="9"/>
      <c r="N30" s="9"/>
      <c r="O30" s="1"/>
    </row>
    <row r="31" spans="1:18" ht="15">
      <c r="A31" s="14" t="s">
        <v>276</v>
      </c>
      <c r="B31" s="15" t="s">
        <v>11</v>
      </c>
      <c r="C31" s="9"/>
      <c r="D31" s="9"/>
      <c r="E31" s="9"/>
      <c r="F31" s="131">
        <f>F32</f>
        <v>818398000</v>
      </c>
      <c r="G31" s="129"/>
      <c r="H31" s="131"/>
      <c r="I31" s="131">
        <f>I32</f>
        <v>798894000</v>
      </c>
      <c r="J31" s="141">
        <f t="shared" si="0"/>
        <v>0.97616807470203981</v>
      </c>
      <c r="K31" s="27"/>
      <c r="L31" s="9"/>
      <c r="M31" s="9"/>
      <c r="N31" s="9"/>
      <c r="O31" s="106">
        <f>'[1]BKU BDG maret (revisi)'!$K$9</f>
        <v>331682000</v>
      </c>
      <c r="P31" s="137">
        <f>'[1]BKU BDG MEI (revisi)'!$K$39</f>
        <v>3255700</v>
      </c>
      <c r="Q31" s="138">
        <f>'[1]BKU BDG juni (REVISI)'!$K$8</f>
        <v>122759700</v>
      </c>
      <c r="R31" s="138">
        <f>'[1]BKU BDG september '!$K$22</f>
        <v>159356800</v>
      </c>
    </row>
    <row r="32" spans="1:18" ht="15">
      <c r="A32" s="19" t="s">
        <v>277</v>
      </c>
      <c r="B32" s="20" t="s">
        <v>11</v>
      </c>
      <c r="C32" s="9"/>
      <c r="D32" s="9"/>
      <c r="E32" s="9"/>
      <c r="F32" s="132">
        <v>818398000</v>
      </c>
      <c r="G32" s="129"/>
      <c r="H32" s="132"/>
      <c r="I32" s="132">
        <f>O31+P31+P32+P33+Q31+Q32+R31</f>
        <v>798894000</v>
      </c>
      <c r="J32" s="141">
        <f t="shared" si="0"/>
        <v>0.97616807470203981</v>
      </c>
      <c r="K32" s="29"/>
      <c r="L32" s="9"/>
      <c r="M32" s="9"/>
      <c r="N32" s="9"/>
      <c r="O32" s="123"/>
      <c r="P32" s="137">
        <f>'[1]BKU BDG MEI (revisi)'!$K$40</f>
        <v>50000000</v>
      </c>
      <c r="Q32" s="138">
        <f>'[1]BKU BDG juni (REVISI)'!$K$63</f>
        <v>81839800</v>
      </c>
    </row>
    <row r="33" spans="1:26" ht="15">
      <c r="A33" s="14" t="s">
        <v>278</v>
      </c>
      <c r="B33" s="15" t="s">
        <v>12</v>
      </c>
      <c r="C33" s="9"/>
      <c r="D33" s="9"/>
      <c r="E33" s="9"/>
      <c r="F33" s="131">
        <f>F34</f>
        <v>31169400</v>
      </c>
      <c r="G33" s="129"/>
      <c r="H33" s="131"/>
      <c r="I33" s="131">
        <f>I34</f>
        <v>40825000</v>
      </c>
      <c r="J33" s="141">
        <f t="shared" si="0"/>
        <v>1.3097781798815504</v>
      </c>
      <c r="K33" s="16"/>
      <c r="L33" s="9"/>
      <c r="M33" s="9"/>
      <c r="N33" s="9"/>
      <c r="O33" s="106"/>
      <c r="P33" s="137">
        <f>'[1]BKU BDG MEI (revisi)'!$K$41</f>
        <v>50000000</v>
      </c>
    </row>
    <row r="34" spans="1:26" ht="15">
      <c r="A34" s="19" t="s">
        <v>279</v>
      </c>
      <c r="B34" s="20" t="s">
        <v>13</v>
      </c>
      <c r="C34" s="9"/>
      <c r="D34" s="9"/>
      <c r="E34" s="9"/>
      <c r="F34" s="132">
        <v>31169400</v>
      </c>
      <c r="G34" s="129"/>
      <c r="H34" s="132"/>
      <c r="I34" s="132">
        <f>O34+P34+Q34+Q35+R34</f>
        <v>40825000</v>
      </c>
      <c r="J34" s="141">
        <f t="shared" si="0"/>
        <v>1.3097781798815504</v>
      </c>
      <c r="K34" s="21"/>
      <c r="L34" s="9"/>
      <c r="M34" s="9"/>
      <c r="N34" s="9"/>
      <c r="O34" s="137">
        <f>'[1]BKU BDG april (revisi)'!$K$12</f>
        <v>16373750</v>
      </c>
      <c r="P34" s="138">
        <f>'[1]BKU BDG MEI (revisi)'!$K$38</f>
        <v>0</v>
      </c>
      <c r="Q34" s="139">
        <f>'[1]BKU November'!$K$46</f>
        <v>13251150</v>
      </c>
      <c r="R34" s="122">
        <f>'[1]BKU November'!$K$56</f>
        <v>5436100</v>
      </c>
    </row>
    <row r="35" spans="1:26" ht="15">
      <c r="A35" s="14" t="s">
        <v>280</v>
      </c>
      <c r="B35" s="15" t="s">
        <v>14</v>
      </c>
      <c r="C35" s="9"/>
      <c r="D35" s="9"/>
      <c r="E35" s="9"/>
      <c r="F35" s="131">
        <f>F36</f>
        <v>584709500</v>
      </c>
      <c r="G35" s="129"/>
      <c r="H35" s="131"/>
      <c r="I35" s="131">
        <f>I36</f>
        <v>583151175</v>
      </c>
      <c r="J35" s="141">
        <f>I35/F35</f>
        <v>0.99733487312930613</v>
      </c>
      <c r="K35" s="27"/>
      <c r="L35" s="9"/>
      <c r="M35" s="9"/>
      <c r="N35" s="9"/>
      <c r="O35" s="122"/>
      <c r="P35" s="122"/>
      <c r="Q35" s="139">
        <f>'[1]BKU November'!$K$55</f>
        <v>5764000</v>
      </c>
    </row>
    <row r="36" spans="1:26" ht="15">
      <c r="A36" s="19" t="s">
        <v>281</v>
      </c>
      <c r="B36" s="20" t="s">
        <v>14</v>
      </c>
      <c r="C36" s="9"/>
      <c r="D36" s="9"/>
      <c r="E36" s="9"/>
      <c r="F36" s="132">
        <v>584709500</v>
      </c>
      <c r="G36" s="129"/>
      <c r="H36" s="132"/>
      <c r="I36" s="132">
        <f>SUM(O36:Z36)</f>
        <v>583151175</v>
      </c>
      <c r="J36" s="141">
        <f t="shared" si="0"/>
        <v>0.99733487312930613</v>
      </c>
      <c r="K36" s="29"/>
      <c r="L36" s="9"/>
      <c r="M36" s="9"/>
      <c r="N36" s="9"/>
      <c r="O36" s="140">
        <f>'[1]BKU BDG'!$I$10</f>
        <v>54540000</v>
      </c>
      <c r="P36" s="122">
        <f>'[1]BKU BDG feb (revisi)'!$K$12</f>
        <v>54540000</v>
      </c>
      <c r="Q36" s="122">
        <f>'[1]BKU BDG maret (revisi)'!$K$8</f>
        <v>54540000</v>
      </c>
      <c r="R36" s="122">
        <f>'[1]BKU BDG april (revisi)'!$K$8</f>
        <v>54540000</v>
      </c>
      <c r="S36" s="122">
        <f>'[1]BKU BDG MEI (revisi)'!$K$17</f>
        <v>54540000</v>
      </c>
      <c r="T36" s="122">
        <f>'[1]BKU BDG juni (REVISI)'!$K$37</f>
        <v>44573000</v>
      </c>
      <c r="U36" s="122">
        <f>'[1]BKU BDG JULI'!$K$8</f>
        <v>44573000</v>
      </c>
      <c r="V36" s="122">
        <f>'[1]BKU BDG agustus'!$K$8</f>
        <v>44249200</v>
      </c>
      <c r="W36" s="122">
        <f>'[1]BKU BDG september '!$K$8</f>
        <v>44249200</v>
      </c>
      <c r="X36">
        <f>'[1]BKU oktober'!$K$25</f>
        <v>44269425</v>
      </c>
      <c r="Y36">
        <f>'[1]BKU November'!$K$20</f>
        <v>44269425</v>
      </c>
      <c r="Z36">
        <f>'[1]BKU Desember '!$K$40</f>
        <v>44267925</v>
      </c>
    </row>
    <row r="37" spans="1:26" ht="15">
      <c r="A37" s="14" t="s">
        <v>282</v>
      </c>
      <c r="B37" s="15" t="s">
        <v>15</v>
      </c>
      <c r="C37" s="9"/>
      <c r="D37" s="9"/>
      <c r="E37" s="9"/>
      <c r="F37" s="131">
        <f>F38</f>
        <v>50625000</v>
      </c>
      <c r="G37" s="129"/>
      <c r="H37" s="131"/>
      <c r="I37" s="131">
        <f>I38</f>
        <v>0</v>
      </c>
      <c r="J37" s="141">
        <f t="shared" si="0"/>
        <v>0</v>
      </c>
      <c r="K37" s="16"/>
      <c r="L37" s="9"/>
      <c r="M37" s="9"/>
      <c r="N37" s="9"/>
    </row>
    <row r="38" spans="1:26" ht="15">
      <c r="A38" s="19" t="s">
        <v>283</v>
      </c>
      <c r="B38" s="20" t="s">
        <v>16</v>
      </c>
      <c r="C38" s="9"/>
      <c r="D38" s="9"/>
      <c r="E38" s="9"/>
      <c r="F38" s="132">
        <v>50625000</v>
      </c>
      <c r="G38" s="129"/>
      <c r="H38" s="132"/>
      <c r="I38" s="132">
        <v>0</v>
      </c>
      <c r="J38" s="141">
        <f t="shared" si="0"/>
        <v>0</v>
      </c>
      <c r="K38" s="21"/>
      <c r="L38" s="9"/>
      <c r="M38" s="9"/>
      <c r="N38" s="9"/>
      <c r="O38" s="1"/>
    </row>
    <row r="39" spans="1:26" ht="15">
      <c r="A39" s="10" t="s">
        <v>284</v>
      </c>
      <c r="B39" s="8" t="s">
        <v>17</v>
      </c>
      <c r="C39" s="9"/>
      <c r="D39" s="9"/>
      <c r="E39" s="9"/>
      <c r="F39" s="130">
        <f>F40+F42</f>
        <v>7655700</v>
      </c>
      <c r="G39" s="129"/>
      <c r="H39" s="130"/>
      <c r="I39" s="130">
        <f>I40+I42</f>
        <v>9470812</v>
      </c>
      <c r="J39" s="141">
        <f t="shared" si="0"/>
        <v>1.237092885039905</v>
      </c>
      <c r="K39" s="31"/>
      <c r="L39" s="9"/>
      <c r="M39" s="9"/>
      <c r="N39" s="9"/>
    </row>
    <row r="40" spans="1:26" ht="15">
      <c r="A40" s="14" t="s">
        <v>285</v>
      </c>
      <c r="B40" s="15" t="s">
        <v>18</v>
      </c>
      <c r="C40" s="9"/>
      <c r="D40" s="9"/>
      <c r="E40" s="9"/>
      <c r="F40" s="131">
        <f>F41</f>
        <v>3000000</v>
      </c>
      <c r="G40" s="129"/>
      <c r="H40" s="131"/>
      <c r="I40" s="131">
        <f>I41</f>
        <v>1172797</v>
      </c>
      <c r="J40" s="141">
        <f t="shared" si="0"/>
        <v>0.39093233333333333</v>
      </c>
      <c r="K40" s="32"/>
      <c r="L40" s="9"/>
      <c r="M40" s="9"/>
      <c r="N40" s="9"/>
      <c r="O40" s="1"/>
    </row>
    <row r="41" spans="1:26" ht="15">
      <c r="A41" s="19" t="s">
        <v>286</v>
      </c>
      <c r="B41" s="20" t="s">
        <v>18</v>
      </c>
      <c r="C41" s="9"/>
      <c r="D41" s="9"/>
      <c r="E41" s="9"/>
      <c r="F41" s="132">
        <v>3000000</v>
      </c>
      <c r="G41" s="129"/>
      <c r="H41" s="132"/>
      <c r="I41" s="132">
        <f>SUM(O41:Z41)</f>
        <v>1172797</v>
      </c>
      <c r="J41" s="141">
        <f t="shared" si="0"/>
        <v>0.39093233333333333</v>
      </c>
      <c r="K41" s="33"/>
      <c r="L41" s="9"/>
      <c r="M41" s="9"/>
      <c r="N41" s="9"/>
      <c r="P41" s="106">
        <f>'[1]BKU BDG feb (revisi)'!$K$23</f>
        <v>90776</v>
      </c>
      <c r="Q41" s="122">
        <f>'[1]BKU BDG maret (revisi)'!$K$32</f>
        <v>177278</v>
      </c>
      <c r="R41" s="122">
        <f>'[1]BKU BDG april (revisi)'!$K$75</f>
        <v>0</v>
      </c>
      <c r="S41" s="122">
        <f>'[1]BKU BDG MEI (revisi)'!$K$43</f>
        <v>0</v>
      </c>
      <c r="T41" s="122">
        <f>'[1]BKU BDG juni (REVISI)'!$K$66</f>
        <v>255409</v>
      </c>
      <c r="U41" s="122">
        <f>'[1]BKU BDG JULI'!$K$60</f>
        <v>255225</v>
      </c>
      <c r="V41" s="122">
        <f>'[1]BKU BDG agustus'!$K$21</f>
        <v>137234</v>
      </c>
      <c r="W41" s="122">
        <f>'[1]BKU BDG september '!$K$37</f>
        <v>172749</v>
      </c>
      <c r="X41" s="122">
        <f>'[1]BKU oktober'!$K$95</f>
        <v>0</v>
      </c>
      <c r="Y41" s="122">
        <f>'[1]BKU November'!$K$58</f>
        <v>84126</v>
      </c>
    </row>
    <row r="42" spans="1:26" ht="15">
      <c r="A42" s="14" t="s">
        <v>287</v>
      </c>
      <c r="B42" s="15" t="s">
        <v>19</v>
      </c>
      <c r="C42" s="9"/>
      <c r="D42" s="9"/>
      <c r="E42" s="9"/>
      <c r="F42" s="131">
        <f>F43</f>
        <v>4655700</v>
      </c>
      <c r="G42" s="129"/>
      <c r="H42" s="131"/>
      <c r="I42" s="131">
        <f>I43</f>
        <v>8298015</v>
      </c>
      <c r="J42" s="141">
        <f t="shared" si="0"/>
        <v>1.782334557639023</v>
      </c>
      <c r="K42" s="32"/>
      <c r="L42" s="9"/>
      <c r="M42" s="9"/>
      <c r="N42" s="9"/>
      <c r="O42" s="106"/>
    </row>
    <row r="43" spans="1:26" ht="15">
      <c r="A43" s="19" t="s">
        <v>417</v>
      </c>
      <c r="B43" s="20" t="s">
        <v>418</v>
      </c>
      <c r="C43" s="9"/>
      <c r="D43" s="9"/>
      <c r="E43" s="9"/>
      <c r="F43" s="132">
        <v>4655700</v>
      </c>
      <c r="G43" s="129"/>
      <c r="H43" s="132"/>
      <c r="I43" s="132">
        <f>O43</f>
        <v>8298015</v>
      </c>
      <c r="J43" s="141">
        <f t="shared" si="0"/>
        <v>1.782334557639023</v>
      </c>
      <c r="K43" s="33"/>
      <c r="L43" s="9"/>
      <c r="M43" s="9"/>
      <c r="N43" s="9"/>
      <c r="O43" s="122">
        <f>'[1]BKU Desember '!$K$208</f>
        <v>8298015</v>
      </c>
    </row>
    <row r="44" spans="1:26" ht="15">
      <c r="A44" s="9"/>
      <c r="B44" s="5" t="s">
        <v>20</v>
      </c>
      <c r="C44" s="9"/>
      <c r="D44" s="9"/>
      <c r="E44" s="9"/>
      <c r="F44" s="130">
        <f>F22+F30+F39</f>
        <v>1605657600</v>
      </c>
      <c r="G44" s="129"/>
      <c r="H44" s="130"/>
      <c r="I44" s="130">
        <f>I22+I30+I39</f>
        <v>1545440987</v>
      </c>
      <c r="J44" s="141">
        <f t="shared" si="0"/>
        <v>0.96249722668145443</v>
      </c>
      <c r="K44" s="26"/>
      <c r="L44" s="9"/>
      <c r="M44" s="9"/>
      <c r="N44" s="9"/>
    </row>
    <row r="45" spans="1:26" ht="15">
      <c r="A45" s="34"/>
      <c r="B45" s="35"/>
      <c r="C45" s="1"/>
      <c r="D45" s="1"/>
      <c r="E45" s="1"/>
      <c r="F45" s="123"/>
      <c r="G45" s="123"/>
      <c r="H45" s="123"/>
      <c r="I45" s="142"/>
      <c r="J45" s="123"/>
      <c r="K45" s="1"/>
      <c r="L45" s="1"/>
      <c r="M45" s="1"/>
      <c r="N45" s="1"/>
    </row>
    <row r="46" spans="1:26" ht="15">
      <c r="A46" s="34"/>
      <c r="B46" s="35"/>
      <c r="C46" s="1"/>
      <c r="D46" s="1"/>
      <c r="E46" s="1"/>
      <c r="F46" s="123"/>
      <c r="G46" s="123"/>
      <c r="H46" s="123"/>
      <c r="I46" s="123"/>
      <c r="J46" s="123"/>
      <c r="K46" s="1"/>
      <c r="L46" s="1"/>
      <c r="M46" s="1"/>
      <c r="N46" s="1"/>
    </row>
    <row r="47" spans="1:26" ht="15">
      <c r="A47" s="34"/>
      <c r="B47" s="35"/>
      <c r="C47" s="1"/>
      <c r="D47" s="1"/>
      <c r="E47" s="1"/>
      <c r="F47" s="123"/>
      <c r="G47" s="123"/>
      <c r="H47" s="123"/>
      <c r="I47" s="123"/>
      <c r="J47" s="123"/>
      <c r="K47" s="1"/>
      <c r="L47" s="1"/>
      <c r="M47" s="1"/>
      <c r="N47" s="1"/>
    </row>
    <row r="48" spans="1:26" ht="15">
      <c r="A48" s="34"/>
      <c r="B48" s="35"/>
      <c r="C48" s="1"/>
      <c r="D48" s="1"/>
      <c r="E48" s="1"/>
      <c r="F48" s="123"/>
      <c r="G48" s="123"/>
      <c r="H48" s="123"/>
      <c r="I48" s="123"/>
      <c r="J48" s="123"/>
      <c r="K48" s="1"/>
      <c r="L48" s="1"/>
      <c r="M48" s="1"/>
      <c r="N48" s="1"/>
    </row>
    <row r="49" spans="1:14" ht="15">
      <c r="A49" s="34"/>
      <c r="B49" s="35"/>
      <c r="C49" s="1"/>
      <c r="D49" s="1"/>
      <c r="E49" s="1"/>
      <c r="F49" s="123"/>
      <c r="G49" s="123"/>
      <c r="H49" s="123"/>
      <c r="I49" s="123"/>
      <c r="J49" s="123"/>
      <c r="K49" s="1"/>
      <c r="L49" s="1"/>
      <c r="M49" s="1"/>
      <c r="N49" s="1"/>
    </row>
    <row r="50" spans="1:14" ht="15">
      <c r="A50" s="34"/>
      <c r="B50" s="35"/>
      <c r="C50" s="1"/>
      <c r="D50" s="1"/>
      <c r="E50" s="1"/>
      <c r="F50" s="123"/>
      <c r="G50" s="123"/>
      <c r="H50" s="123"/>
      <c r="I50" s="123"/>
      <c r="J50" s="123"/>
      <c r="K50" s="1"/>
      <c r="L50" s="1"/>
      <c r="M50" s="1"/>
      <c r="N50" s="1"/>
    </row>
    <row r="51" spans="1:14" ht="15">
      <c r="A51" s="34"/>
      <c r="B51" s="35"/>
      <c r="C51" s="1"/>
      <c r="D51" s="1"/>
      <c r="E51" s="1"/>
      <c r="F51" s="123"/>
      <c r="G51" s="123"/>
      <c r="H51" s="123"/>
      <c r="I51" s="123"/>
      <c r="J51" s="123"/>
      <c r="K51" s="1"/>
      <c r="L51" s="1"/>
      <c r="M51" s="1"/>
      <c r="N51" s="1"/>
    </row>
    <row r="52" spans="1:14" ht="15">
      <c r="A52" s="34"/>
      <c r="B52" s="35"/>
      <c r="C52" s="1"/>
      <c r="D52" s="1"/>
      <c r="E52" s="1"/>
      <c r="F52" s="123"/>
      <c r="G52" s="123"/>
      <c r="H52" s="123"/>
      <c r="I52" s="123"/>
      <c r="J52" s="123"/>
      <c r="K52" s="1"/>
      <c r="L52" s="1"/>
      <c r="M52" s="1"/>
      <c r="N52" s="1"/>
    </row>
    <row r="53" spans="1:14" ht="15">
      <c r="A53" s="34"/>
      <c r="B53" s="35"/>
      <c r="C53" s="1"/>
      <c r="D53" s="1"/>
      <c r="E53" s="1"/>
      <c r="F53" s="123"/>
      <c r="G53" s="123"/>
      <c r="H53" s="123"/>
      <c r="I53" s="123"/>
      <c r="J53" s="123"/>
      <c r="K53" s="1"/>
      <c r="L53" s="1"/>
      <c r="M53" s="1"/>
      <c r="N53" s="1"/>
    </row>
    <row r="54" spans="1:14" ht="15">
      <c r="A54" s="34"/>
      <c r="B54" s="35"/>
      <c r="C54" s="1"/>
      <c r="D54" s="1"/>
      <c r="E54" s="1"/>
      <c r="F54" s="123"/>
      <c r="G54" s="123"/>
      <c r="H54" s="123"/>
      <c r="I54" s="123"/>
      <c r="J54" s="123"/>
      <c r="K54" s="1"/>
      <c r="L54" s="1"/>
      <c r="M54" s="1"/>
      <c r="N54" s="1"/>
    </row>
    <row r="55" spans="1:14" ht="15">
      <c r="A55" s="34"/>
      <c r="B55" s="35"/>
      <c r="C55" s="1"/>
      <c r="D55" s="1"/>
      <c r="E55" s="1"/>
      <c r="F55" s="123"/>
      <c r="G55" s="123"/>
      <c r="H55" s="123"/>
      <c r="I55" s="123"/>
      <c r="J55" s="123"/>
      <c r="K55" s="1"/>
      <c r="L55" s="1"/>
      <c r="M55" s="1"/>
      <c r="N55" s="1"/>
    </row>
    <row r="56" spans="1:14" ht="15">
      <c r="A56" s="34"/>
      <c r="B56" s="35"/>
      <c r="C56" s="1"/>
      <c r="D56" s="1"/>
      <c r="E56" s="1"/>
      <c r="F56" s="123"/>
      <c r="G56" s="123"/>
      <c r="H56" s="123"/>
      <c r="I56" s="123"/>
      <c r="J56" s="123"/>
      <c r="K56" s="1"/>
      <c r="L56" s="1"/>
      <c r="M56" s="1"/>
      <c r="N56" s="1"/>
    </row>
    <row r="57" spans="1:14" ht="15">
      <c r="A57" s="34"/>
      <c r="B57" s="35"/>
      <c r="C57" s="1"/>
      <c r="D57" s="1"/>
      <c r="E57" s="1"/>
      <c r="F57" s="123"/>
      <c r="G57" s="123"/>
      <c r="H57" s="123"/>
      <c r="I57" s="123"/>
      <c r="J57" s="123"/>
      <c r="K57" s="1"/>
      <c r="L57" s="1"/>
      <c r="M57" s="1"/>
      <c r="N57" s="1"/>
    </row>
    <row r="58" spans="1:14" ht="15">
      <c r="A58" s="34"/>
      <c r="B58" s="35"/>
      <c r="C58" s="1"/>
      <c r="D58" s="1"/>
      <c r="E58" s="1"/>
      <c r="F58" s="123"/>
      <c r="G58" s="123"/>
      <c r="H58" s="123"/>
      <c r="I58" s="123"/>
      <c r="J58" s="123"/>
      <c r="K58" s="1"/>
      <c r="L58" s="1"/>
      <c r="M58" s="1"/>
      <c r="N58" s="1"/>
    </row>
    <row r="59" spans="1:14" ht="15">
      <c r="A59" s="34"/>
      <c r="B59" s="35"/>
      <c r="C59" s="1"/>
      <c r="D59" s="1"/>
      <c r="E59" s="1"/>
      <c r="F59" s="123"/>
      <c r="G59" s="123"/>
      <c r="H59" s="123"/>
      <c r="I59" s="123"/>
      <c r="J59" s="123"/>
      <c r="K59" s="1"/>
      <c r="L59" s="1"/>
      <c r="M59" s="1"/>
      <c r="N59" s="1"/>
    </row>
    <row r="60" spans="1:14" ht="15">
      <c r="A60" s="34"/>
      <c r="B60" s="35"/>
      <c r="C60" s="1"/>
      <c r="D60" s="1"/>
      <c r="E60" s="1"/>
      <c r="F60" s="123"/>
      <c r="G60" s="123"/>
      <c r="H60" s="123"/>
      <c r="I60" s="123"/>
      <c r="J60" s="123"/>
      <c r="K60" s="1"/>
      <c r="L60" s="1"/>
      <c r="M60" s="1"/>
      <c r="N60" s="1"/>
    </row>
    <row r="61" spans="1:14" ht="15">
      <c r="A61" s="34"/>
      <c r="B61" s="35"/>
      <c r="C61" s="1"/>
      <c r="D61" s="1"/>
      <c r="E61" s="1"/>
      <c r="F61" s="123"/>
      <c r="G61" s="123"/>
      <c r="H61" s="123"/>
      <c r="I61" s="123"/>
      <c r="J61" s="123"/>
      <c r="K61" s="1"/>
      <c r="L61" s="1"/>
      <c r="M61" s="1"/>
      <c r="N61" s="1"/>
    </row>
    <row r="62" spans="1:14" ht="15">
      <c r="A62" s="34"/>
      <c r="B62" s="35"/>
      <c r="C62" s="1"/>
      <c r="D62" s="1"/>
      <c r="E62" s="1"/>
      <c r="F62" s="123"/>
      <c r="G62" s="123"/>
      <c r="H62" s="123"/>
      <c r="I62" s="123"/>
      <c r="J62" s="123"/>
      <c r="K62" s="1"/>
      <c r="L62" s="1"/>
      <c r="M62" s="1"/>
      <c r="N62" s="1"/>
    </row>
    <row r="63" spans="1:14" ht="15">
      <c r="A63" s="34"/>
      <c r="B63" s="35"/>
      <c r="C63" s="1"/>
      <c r="D63" s="1"/>
      <c r="E63" s="1"/>
      <c r="F63" s="123"/>
      <c r="G63" s="123"/>
      <c r="H63" s="123"/>
      <c r="I63" s="123"/>
      <c r="J63" s="123"/>
      <c r="K63" s="1"/>
      <c r="L63" s="1"/>
      <c r="M63" s="1"/>
      <c r="N63" s="1"/>
    </row>
    <row r="64" spans="1:14" ht="15">
      <c r="A64" s="34"/>
      <c r="B64" s="35"/>
      <c r="C64" s="1"/>
      <c r="D64" s="1"/>
      <c r="E64" s="1"/>
      <c r="F64" s="123"/>
      <c r="G64" s="123"/>
      <c r="H64" s="123"/>
      <c r="I64" s="123"/>
      <c r="J64" s="123"/>
      <c r="K64" s="1"/>
      <c r="L64" s="1"/>
      <c r="M64" s="1"/>
      <c r="N64" s="1"/>
    </row>
    <row r="65" spans="1:27" ht="15">
      <c r="A65" s="34"/>
      <c r="B65" s="35"/>
      <c r="C65" s="1"/>
      <c r="D65" s="1"/>
      <c r="E65" s="1"/>
      <c r="F65" s="123"/>
      <c r="G65" s="123"/>
      <c r="H65" s="123"/>
      <c r="I65" s="123"/>
      <c r="J65" s="123"/>
      <c r="K65" s="1"/>
      <c r="L65" s="1"/>
      <c r="M65" s="1"/>
      <c r="N65" s="1"/>
    </row>
    <row r="66" spans="1:27" ht="15">
      <c r="A66" s="34"/>
      <c r="B66" s="35"/>
      <c r="C66" s="1"/>
      <c r="D66" s="1"/>
      <c r="E66" s="1"/>
      <c r="F66" s="123"/>
      <c r="G66" s="123"/>
      <c r="H66" s="123"/>
      <c r="I66" s="123"/>
      <c r="J66" s="123"/>
      <c r="K66" s="1"/>
      <c r="L66" s="1"/>
      <c r="M66" s="1"/>
      <c r="N66" s="1"/>
    </row>
    <row r="67" spans="1:27">
      <c r="A67" s="190" t="s">
        <v>226</v>
      </c>
      <c r="B67" s="193" t="s">
        <v>2</v>
      </c>
      <c r="C67" s="193" t="s">
        <v>134</v>
      </c>
      <c r="D67" s="196" t="s">
        <v>144</v>
      </c>
      <c r="E67" s="197"/>
      <c r="F67" s="197"/>
      <c r="G67" s="197"/>
      <c r="H67" s="197"/>
      <c r="I67" s="197"/>
      <c r="J67" s="198"/>
      <c r="K67" s="199" t="s">
        <v>142</v>
      </c>
      <c r="L67" s="200"/>
      <c r="M67" s="200"/>
      <c r="N67" s="201"/>
    </row>
    <row r="68" spans="1:27">
      <c r="A68" s="191"/>
      <c r="B68" s="194"/>
      <c r="C68" s="194"/>
      <c r="D68" s="196" t="s">
        <v>143</v>
      </c>
      <c r="E68" s="197"/>
      <c r="F68" s="198"/>
      <c r="G68" s="202" t="s">
        <v>1</v>
      </c>
      <c r="H68" s="203"/>
      <c r="I68" s="203"/>
      <c r="J68" s="204"/>
      <c r="K68" s="190" t="s">
        <v>154</v>
      </c>
      <c r="L68" s="205" t="s">
        <v>139</v>
      </c>
      <c r="M68" s="190" t="s">
        <v>140</v>
      </c>
      <c r="N68" s="190" t="s">
        <v>141</v>
      </c>
    </row>
    <row r="69" spans="1:27" s="150" customFormat="1">
      <c r="A69" s="192"/>
      <c r="B69" s="195"/>
      <c r="C69" s="195"/>
      <c r="D69" s="149" t="s">
        <v>235</v>
      </c>
      <c r="E69" s="149" t="s">
        <v>136</v>
      </c>
      <c r="F69" s="234" t="s">
        <v>3</v>
      </c>
      <c r="G69" s="235" t="s">
        <v>235</v>
      </c>
      <c r="H69" s="235" t="s">
        <v>136</v>
      </c>
      <c r="I69" s="235" t="s">
        <v>3</v>
      </c>
      <c r="J69" s="235" t="s">
        <v>138</v>
      </c>
      <c r="K69" s="192"/>
      <c r="L69" s="206"/>
      <c r="M69" s="192"/>
      <c r="N69" s="192"/>
    </row>
    <row r="70" spans="1:27" s="150" customFormat="1">
      <c r="A70" s="236">
        <v>1</v>
      </c>
      <c r="B70" s="236">
        <v>2</v>
      </c>
      <c r="C70" s="236">
        <v>3</v>
      </c>
      <c r="D70" s="236">
        <v>4</v>
      </c>
      <c r="E70" s="236">
        <v>5</v>
      </c>
      <c r="F70" s="237">
        <v>6</v>
      </c>
      <c r="G70" s="237">
        <v>7</v>
      </c>
      <c r="H70" s="237">
        <v>8</v>
      </c>
      <c r="I70" s="237">
        <v>9</v>
      </c>
      <c r="J70" s="237">
        <v>10</v>
      </c>
      <c r="K70" s="236">
        <v>11</v>
      </c>
      <c r="L70" s="236">
        <v>12</v>
      </c>
      <c r="M70" s="236">
        <v>13</v>
      </c>
      <c r="N70" s="236">
        <v>14</v>
      </c>
      <c r="O70" s="238"/>
    </row>
    <row r="71" spans="1:27" s="150" customFormat="1" ht="15">
      <c r="A71" s="239">
        <v>1</v>
      </c>
      <c r="B71" s="240" t="s">
        <v>21</v>
      </c>
      <c r="C71" s="145"/>
      <c r="D71" s="241"/>
      <c r="E71" s="241"/>
      <c r="F71" s="147">
        <f>F72+F115+F126+F172</f>
        <v>710476960</v>
      </c>
      <c r="G71" s="242"/>
      <c r="H71" s="242"/>
      <c r="I71" s="147">
        <f>I72+I115+I126+I172</f>
        <v>687279236</v>
      </c>
      <c r="J71" s="247">
        <f>I71/F71</f>
        <v>0.96734908335380787</v>
      </c>
      <c r="K71" s="243"/>
      <c r="L71" s="244"/>
      <c r="M71" s="244"/>
      <c r="N71" s="244"/>
      <c r="O71" s="245"/>
      <c r="P71" s="245"/>
    </row>
    <row r="72" spans="1:27" s="184" customFormat="1" ht="15">
      <c r="A72" s="221" t="s">
        <v>236</v>
      </c>
      <c r="B72" s="222" t="s">
        <v>419</v>
      </c>
      <c r="C72" s="270"/>
      <c r="D72" s="271"/>
      <c r="E72" s="272"/>
      <c r="F72" s="273">
        <f>F73+F76+F79+F82+F101+F104+F112</f>
        <v>640774460</v>
      </c>
      <c r="G72" s="274"/>
      <c r="H72" s="274"/>
      <c r="I72" s="273">
        <f>I73+I76+I79+I82+I101+I104+I112</f>
        <v>617576736</v>
      </c>
      <c r="J72" s="382">
        <f t="shared" ref="J72:J135" si="1">I72/F72</f>
        <v>0.96379736483254963</v>
      </c>
      <c r="K72" s="275"/>
      <c r="L72" s="276"/>
      <c r="M72" s="276"/>
      <c r="N72" s="276"/>
      <c r="O72" s="224"/>
    </row>
    <row r="73" spans="1:27" s="150" customFormat="1" ht="51">
      <c r="A73" s="248" t="s">
        <v>237</v>
      </c>
      <c r="B73" s="249" t="s">
        <v>23</v>
      </c>
      <c r="C73" s="145" t="s">
        <v>420</v>
      </c>
      <c r="D73" s="146">
        <v>1</v>
      </c>
      <c r="E73" s="146" t="s">
        <v>425</v>
      </c>
      <c r="F73" s="250">
        <f>SUM(F74:F75)</f>
        <v>39000000</v>
      </c>
      <c r="G73" s="148"/>
      <c r="H73" s="148"/>
      <c r="I73" s="250">
        <f>SUM(I74:I75)</f>
        <v>39000000</v>
      </c>
      <c r="J73" s="247">
        <f t="shared" si="1"/>
        <v>1</v>
      </c>
      <c r="K73" s="251"/>
      <c r="L73" s="149" t="s">
        <v>139</v>
      </c>
      <c r="M73" s="149" t="s">
        <v>159</v>
      </c>
      <c r="N73" s="149"/>
    </row>
    <row r="74" spans="1:27" s="150" customFormat="1">
      <c r="A74" s="225" t="s">
        <v>239</v>
      </c>
      <c r="B74" s="226" t="s">
        <v>24</v>
      </c>
      <c r="C74" s="145"/>
      <c r="D74" s="146"/>
      <c r="E74" s="146"/>
      <c r="F74" s="227">
        <v>36000000</v>
      </c>
      <c r="G74" s="148"/>
      <c r="H74" s="148"/>
      <c r="I74" s="227">
        <v>36000000</v>
      </c>
      <c r="J74" s="228">
        <f>I74/F74</f>
        <v>1</v>
      </c>
      <c r="K74" s="252"/>
      <c r="L74" s="149"/>
      <c r="M74" s="149"/>
      <c r="N74" s="149"/>
    </row>
    <row r="75" spans="1:27" s="150" customFormat="1">
      <c r="A75" s="225" t="s">
        <v>240</v>
      </c>
      <c r="B75" s="226" t="s">
        <v>25</v>
      </c>
      <c r="C75" s="145"/>
      <c r="D75" s="146"/>
      <c r="E75" s="146"/>
      <c r="F75" s="227">
        <v>3000000</v>
      </c>
      <c r="G75" s="148"/>
      <c r="H75" s="148"/>
      <c r="I75" s="227">
        <v>3000000</v>
      </c>
      <c r="J75" s="228">
        <f>I75/F75</f>
        <v>1</v>
      </c>
      <c r="K75" s="253"/>
      <c r="L75" s="149"/>
      <c r="M75" s="149"/>
      <c r="N75" s="149"/>
    </row>
    <row r="76" spans="1:27" s="150" customFormat="1" ht="63.75">
      <c r="A76" s="248" t="s">
        <v>238</v>
      </c>
      <c r="B76" s="254" t="s">
        <v>27</v>
      </c>
      <c r="C76" s="145" t="s">
        <v>489</v>
      </c>
      <c r="D76" s="146">
        <v>1</v>
      </c>
      <c r="E76" s="146" t="s">
        <v>425</v>
      </c>
      <c r="F76" s="250">
        <f>SUM(F77:F78)</f>
        <v>453737500</v>
      </c>
      <c r="G76" s="148"/>
      <c r="H76" s="148"/>
      <c r="I76" s="250">
        <f>I77+I78</f>
        <v>446007500</v>
      </c>
      <c r="J76" s="247">
        <f t="shared" si="1"/>
        <v>0.98296371800876059</v>
      </c>
      <c r="K76" s="255"/>
      <c r="L76" s="149"/>
      <c r="M76" s="149"/>
      <c r="N76" s="149"/>
    </row>
    <row r="77" spans="1:27" s="150" customFormat="1">
      <c r="A77" s="225" t="s">
        <v>241</v>
      </c>
      <c r="B77" s="226" t="s">
        <v>28</v>
      </c>
      <c r="C77" s="145"/>
      <c r="D77" s="146"/>
      <c r="E77" s="146"/>
      <c r="F77" s="227">
        <v>417082500</v>
      </c>
      <c r="G77" s="148"/>
      <c r="H77" s="148"/>
      <c r="I77" s="227">
        <f>SUM(O77:AA77)</f>
        <v>409352500</v>
      </c>
      <c r="J77" s="228">
        <f t="shared" si="1"/>
        <v>0.98146649643655637</v>
      </c>
      <c r="K77" s="151"/>
      <c r="L77" s="149"/>
      <c r="M77" s="149"/>
      <c r="N77" s="149"/>
      <c r="O77" s="256">
        <f>'[1]BKU BDG'!$J$12</f>
        <v>34950000</v>
      </c>
      <c r="P77" s="256">
        <f>'[1]BKU BDG feb (revisi)'!$L$20</f>
        <v>34950000</v>
      </c>
      <c r="Q77" s="256">
        <f>'[1]BKU BDG maret (revisi)'!$L$28</f>
        <v>36655000</v>
      </c>
      <c r="R77" s="256">
        <f>'[1]BKU BDG april (revisi)'!$L$10</f>
        <v>36655000</v>
      </c>
      <c r="T77" s="256">
        <f>'[1]BKU BDG juni (REVISI)'!$L$60</f>
        <v>36655000</v>
      </c>
      <c r="U77" s="256">
        <f>'[1]BKU BDG JULI'!$L$29</f>
        <v>36655000</v>
      </c>
      <c r="V77" s="256">
        <f>'[1]BKU BDG agustus'!$L$11</f>
        <v>34950000</v>
      </c>
      <c r="W77" s="256">
        <f>'[1]BKU BDG september '!$L$19</f>
        <v>32790000</v>
      </c>
      <c r="X77" s="256">
        <f>'[1]BKU oktober'!$L$28</f>
        <v>32790000</v>
      </c>
      <c r="Y77" s="256">
        <f>'[1]BKU November'!$L$43</f>
        <v>30767500</v>
      </c>
      <c r="Z77" s="256">
        <f>'[1]BKU Desember '!$L$107</f>
        <v>30767500</v>
      </c>
      <c r="AA77" s="256">
        <f>'[1]BKU Desember '!$L$112</f>
        <v>30767500</v>
      </c>
    </row>
    <row r="78" spans="1:27" s="150" customFormat="1">
      <c r="A78" s="225" t="s">
        <v>242</v>
      </c>
      <c r="B78" s="226" t="s">
        <v>29</v>
      </c>
      <c r="C78" s="145"/>
      <c r="D78" s="146"/>
      <c r="E78" s="146"/>
      <c r="F78" s="227">
        <v>36655000</v>
      </c>
      <c r="G78" s="148"/>
      <c r="H78" s="148"/>
      <c r="I78" s="227">
        <f>S78</f>
        <v>36655000</v>
      </c>
      <c r="J78" s="228">
        <f t="shared" si="1"/>
        <v>1</v>
      </c>
      <c r="K78" s="253"/>
      <c r="L78" s="149"/>
      <c r="M78" s="149"/>
      <c r="N78" s="149"/>
      <c r="S78" s="256">
        <f>'[1]BKU BDG MEI (revisi)'!$L$19</f>
        <v>36655000</v>
      </c>
    </row>
    <row r="79" spans="1:27" s="150" customFormat="1" ht="51">
      <c r="A79" s="248" t="s">
        <v>243</v>
      </c>
      <c r="B79" s="254" t="s">
        <v>31</v>
      </c>
      <c r="C79" s="145" t="s">
        <v>490</v>
      </c>
      <c r="D79" s="146">
        <v>16</v>
      </c>
      <c r="E79" s="146" t="s">
        <v>422</v>
      </c>
      <c r="F79" s="250">
        <f>SUM(F80:F81)</f>
        <v>44625360</v>
      </c>
      <c r="G79" s="148"/>
      <c r="H79" s="148"/>
      <c r="I79" s="250">
        <f>I80+I81</f>
        <v>34622733</v>
      </c>
      <c r="J79" s="247">
        <f t="shared" si="1"/>
        <v>0.7758533040405724</v>
      </c>
      <c r="K79" s="257"/>
      <c r="L79" s="149"/>
      <c r="M79" s="149"/>
      <c r="N79" s="149"/>
    </row>
    <row r="80" spans="1:27" s="150" customFormat="1">
      <c r="A80" s="225" t="s">
        <v>244</v>
      </c>
      <c r="B80" s="226" t="s">
        <v>32</v>
      </c>
      <c r="C80" s="145"/>
      <c r="D80" s="146"/>
      <c r="E80" s="146"/>
      <c r="F80" s="227">
        <v>3686400</v>
      </c>
      <c r="G80" s="148"/>
      <c r="H80" s="148"/>
      <c r="I80" s="227">
        <v>0</v>
      </c>
      <c r="J80" s="228">
        <f t="shared" si="1"/>
        <v>0</v>
      </c>
      <c r="K80" s="229"/>
      <c r="L80" s="149"/>
      <c r="M80" s="149"/>
      <c r="N80" s="149"/>
      <c r="O80" s="256">
        <f>'[1]BKU BDG'!$J$13</f>
        <v>1449800</v>
      </c>
      <c r="P80" s="256">
        <f>'[1]BKU BDG feb (revisi)'!$L$21</f>
        <v>3711488</v>
      </c>
      <c r="V80" s="258">
        <f>'[1]BKU BDG agustus'!$L$14</f>
        <v>2068000</v>
      </c>
      <c r="W80" s="258">
        <f>'[1]BKU BDG september '!$L$23</f>
        <v>85250</v>
      </c>
      <c r="X80" s="256">
        <f>'[1]BKU oktober'!$L$59</f>
        <v>85250</v>
      </c>
      <c r="Y80" s="258">
        <f>'[1]BKU November'!$L$47</f>
        <v>85250</v>
      </c>
      <c r="Z80" s="258">
        <f>'[1]BKU Desember '!$L$202</f>
        <v>85250</v>
      </c>
      <c r="AA80" s="258">
        <f>'[1]BKU Desember '!$L$202</f>
        <v>85250</v>
      </c>
    </row>
    <row r="81" spans="1:28" s="150" customFormat="1">
      <c r="A81" s="225" t="s">
        <v>423</v>
      </c>
      <c r="B81" s="226" t="s">
        <v>424</v>
      </c>
      <c r="C81" s="145"/>
      <c r="D81" s="146"/>
      <c r="E81" s="146"/>
      <c r="F81" s="227">
        <v>40938960</v>
      </c>
      <c r="G81" s="148"/>
      <c r="H81" s="148"/>
      <c r="I81" s="227">
        <f>SUM(O80:AA81)</f>
        <v>34622733</v>
      </c>
      <c r="J81" s="228">
        <f t="shared" si="1"/>
        <v>0.84571598790003455</v>
      </c>
      <c r="K81" s="229"/>
      <c r="L81" s="149"/>
      <c r="M81" s="149"/>
      <c r="N81" s="149"/>
      <c r="V81" s="258">
        <f>'[1]BKU BDG agustus'!$L$16</f>
        <v>15814440</v>
      </c>
      <c r="W81" s="258">
        <f>'[1]BKU BDG september '!$L$25</f>
        <v>3028104</v>
      </c>
      <c r="X81" s="256">
        <f>'[1]BKU oktober'!$L$61</f>
        <v>2663667</v>
      </c>
      <c r="Y81" s="258">
        <f>'[1]BKU November'!$L$49</f>
        <v>2730492</v>
      </c>
      <c r="Z81" s="258"/>
      <c r="AA81" s="258">
        <f>'[1]BKU Desember '!$L$204</f>
        <v>2730492</v>
      </c>
    </row>
    <row r="82" spans="1:28" s="150" customFormat="1" ht="25.5">
      <c r="A82" s="248" t="s">
        <v>245</v>
      </c>
      <c r="B82" s="144" t="s">
        <v>33</v>
      </c>
      <c r="C82" s="145" t="s">
        <v>172</v>
      </c>
      <c r="D82" s="146">
        <v>1</v>
      </c>
      <c r="E82" s="146" t="s">
        <v>425</v>
      </c>
      <c r="F82" s="147">
        <f>F83+F91+F93+F96+F99</f>
        <v>42361600</v>
      </c>
      <c r="G82" s="148">
        <v>1</v>
      </c>
      <c r="H82" s="148" t="s">
        <v>166</v>
      </c>
      <c r="I82" s="147">
        <v>37216503</v>
      </c>
      <c r="J82" s="228">
        <f t="shared" si="1"/>
        <v>0.87854337418794382</v>
      </c>
      <c r="K82" s="252"/>
      <c r="L82" s="149" t="s">
        <v>139</v>
      </c>
      <c r="M82" s="149" t="s">
        <v>155</v>
      </c>
      <c r="N82" s="149"/>
      <c r="O82" s="238"/>
    </row>
    <row r="83" spans="1:28" s="150" customFormat="1">
      <c r="A83" s="248" t="s">
        <v>246</v>
      </c>
      <c r="B83" s="249" t="s">
        <v>34</v>
      </c>
      <c r="C83" s="145"/>
      <c r="D83" s="146"/>
      <c r="E83" s="146"/>
      <c r="F83" s="250">
        <f>SUM(F84:F90)</f>
        <v>12331500</v>
      </c>
      <c r="G83" s="148"/>
      <c r="H83" s="148"/>
      <c r="I83" s="250">
        <v>13526503</v>
      </c>
      <c r="J83" s="247">
        <f t="shared" si="1"/>
        <v>1.0969065401613753</v>
      </c>
      <c r="K83" s="257"/>
      <c r="L83" s="149"/>
      <c r="M83" s="149"/>
      <c r="N83" s="149"/>
    </row>
    <row r="84" spans="1:28" s="150" customFormat="1">
      <c r="A84" s="225" t="s">
        <v>247</v>
      </c>
      <c r="B84" s="226" t="s">
        <v>35</v>
      </c>
      <c r="C84" s="145"/>
      <c r="D84" s="146"/>
      <c r="E84" s="146"/>
      <c r="F84" s="227">
        <v>4206300</v>
      </c>
      <c r="G84" s="148"/>
      <c r="H84" s="148"/>
      <c r="I84" s="227">
        <f>SUM(P84:AA84)</f>
        <v>3985500</v>
      </c>
      <c r="J84" s="228">
        <f t="shared" si="1"/>
        <v>0.94750731046287706</v>
      </c>
      <c r="K84" s="229"/>
      <c r="L84" s="149"/>
      <c r="M84" s="149"/>
      <c r="N84" s="149"/>
      <c r="P84" s="256">
        <f>'[1]BKU BDG feb (revisi)'!$L$8</f>
        <v>396000</v>
      </c>
      <c r="Q84" s="256">
        <f>'[1]BKU BDG feb (revisi)'!$L$13</f>
        <v>110000</v>
      </c>
      <c r="R84" s="256">
        <f>'[1]BKU BDG maret (revisi)'!$L$12+'[1]BKU BDG maret (revisi)'!$L$13</f>
        <v>567000</v>
      </c>
      <c r="T84" s="256">
        <f>'[1]BKU BDG MEI (revisi)'!$L$14</f>
        <v>279500</v>
      </c>
      <c r="U84" s="256">
        <f>'[1]BKU BDG juni (REVISI)'!$L$11</f>
        <v>150000</v>
      </c>
      <c r="V84" s="256">
        <f>'[1]BKU BDG JULI'!$L$9+'[1]BKU BDG JULI'!$L$10</f>
        <v>450000</v>
      </c>
      <c r="Y84" s="256">
        <f>'[1]BKU oktober'!$L$32</f>
        <v>600000</v>
      </c>
      <c r="Z84" s="256">
        <f>'[1]BKU November'!$L$23</f>
        <v>683000</v>
      </c>
      <c r="AA84" s="256">
        <f>'[1]BKU Desember '!$L$138+'[1]BKU Desember '!$L$139+'[1]BKU Desember '!$L$140</f>
        <v>750000</v>
      </c>
      <c r="AB84" s="256"/>
    </row>
    <row r="85" spans="1:28" s="150" customFormat="1">
      <c r="A85" s="225" t="s">
        <v>249</v>
      </c>
      <c r="B85" s="226" t="s">
        <v>36</v>
      </c>
      <c r="C85" s="145"/>
      <c r="D85" s="146"/>
      <c r="E85" s="146"/>
      <c r="F85" s="227">
        <v>1020000</v>
      </c>
      <c r="G85" s="148"/>
      <c r="H85" s="148"/>
      <c r="I85" s="227">
        <f t="shared" ref="I85:I90" si="2">SUM(P85:AA85)</f>
        <v>931540</v>
      </c>
      <c r="J85" s="228">
        <f t="shared" si="1"/>
        <v>0.91327450980392155</v>
      </c>
      <c r="K85" s="259"/>
      <c r="L85" s="149"/>
      <c r="M85" s="149"/>
      <c r="N85" s="149"/>
      <c r="P85" s="256">
        <f>'[1]BKU BDG feb (revisi)'!$L$15</f>
        <v>165040</v>
      </c>
      <c r="U85" s="256">
        <f>'[1]BKU BDG juni (REVISI)'!$L$12</f>
        <v>244500</v>
      </c>
      <c r="W85" s="256">
        <f>'[1]BKU BDG agustus'!$L$18</f>
        <v>178000</v>
      </c>
      <c r="AA85" s="256">
        <f>'[1]BKU Desember '!$L$141</f>
        <v>344000</v>
      </c>
    </row>
    <row r="86" spans="1:28" s="150" customFormat="1" ht="22.5">
      <c r="A86" s="225" t="s">
        <v>250</v>
      </c>
      <c r="B86" s="260" t="s">
        <v>37</v>
      </c>
      <c r="C86" s="145"/>
      <c r="D86" s="146"/>
      <c r="E86" s="146"/>
      <c r="F86" s="227">
        <v>538000</v>
      </c>
      <c r="G86" s="148"/>
      <c r="H86" s="148"/>
      <c r="I86" s="227">
        <f t="shared" si="2"/>
        <v>538000</v>
      </c>
      <c r="J86" s="228">
        <f t="shared" si="1"/>
        <v>1</v>
      </c>
      <c r="K86" s="259"/>
      <c r="L86" s="149"/>
      <c r="M86" s="149"/>
      <c r="N86" s="149"/>
      <c r="P86" s="256">
        <f>'[1]BKU BDG feb (revisi)'!$L$16</f>
        <v>169000</v>
      </c>
      <c r="U86" s="256">
        <f>'[1]BKU BDG juni (REVISI)'!$L$13</f>
        <v>369000</v>
      </c>
    </row>
    <row r="87" spans="1:28" s="150" customFormat="1" ht="22.5">
      <c r="A87" s="225" t="s">
        <v>251</v>
      </c>
      <c r="B87" s="260" t="s">
        <v>38</v>
      </c>
      <c r="C87" s="145"/>
      <c r="D87" s="146"/>
      <c r="E87" s="146"/>
      <c r="F87" s="227">
        <v>1246000</v>
      </c>
      <c r="G87" s="148"/>
      <c r="H87" s="148"/>
      <c r="I87" s="227">
        <f t="shared" si="2"/>
        <v>1246000</v>
      </c>
      <c r="J87" s="228">
        <f t="shared" si="1"/>
        <v>1</v>
      </c>
      <c r="K87" s="229"/>
      <c r="L87" s="149"/>
      <c r="M87" s="149"/>
      <c r="N87" s="149"/>
      <c r="U87" s="256">
        <f>'[1]BKU BDG juni (REVISI)'!$L$14</f>
        <v>250000</v>
      </c>
      <c r="AA87" s="256">
        <f>'[1]BKU Desember '!$L$154+'[1]BKU Desember '!$L$155+'[1]BKU Desember '!$L$156</f>
        <v>996000</v>
      </c>
      <c r="AB87" s="256"/>
    </row>
    <row r="88" spans="1:28" s="150" customFormat="1">
      <c r="A88" s="225" t="s">
        <v>252</v>
      </c>
      <c r="B88" s="226" t="s">
        <v>39</v>
      </c>
      <c r="C88" s="145"/>
      <c r="D88" s="146"/>
      <c r="E88" s="146"/>
      <c r="F88" s="227">
        <v>2291200</v>
      </c>
      <c r="G88" s="148"/>
      <c r="H88" s="148"/>
      <c r="I88" s="227">
        <f t="shared" si="2"/>
        <v>2476200</v>
      </c>
      <c r="J88" s="228">
        <f t="shared" si="1"/>
        <v>1.0807437150837989</v>
      </c>
      <c r="K88" s="229"/>
      <c r="L88" s="149"/>
      <c r="M88" s="149"/>
      <c r="N88" s="149"/>
      <c r="P88" s="256">
        <f>'[1]BKU BDG feb (revisi)'!$L$9</f>
        <v>290000</v>
      </c>
      <c r="Q88" s="256">
        <f>'[1]BKU BDG feb (revisi)'!$L$14</f>
        <v>55500</v>
      </c>
      <c r="R88" s="256">
        <f>'[1]BKU BDG maret (revisi)'!$L$11</f>
        <v>33000</v>
      </c>
      <c r="T88" s="256">
        <f>'[1]BKU BDG MEI (revisi)'!$L$13</f>
        <v>280500</v>
      </c>
      <c r="U88" s="256">
        <f>'[1]BKU BDG juni (REVISI)'!$L$15</f>
        <v>1360000</v>
      </c>
      <c r="V88" s="256">
        <f>'[1]BKU BDG JULI'!$L$11</f>
        <v>27500</v>
      </c>
      <c r="X88" s="256">
        <f>'[1]BKU BDG september '!$L$10</f>
        <v>150000</v>
      </c>
      <c r="Z88" s="256">
        <f>'[1]BKU November'!$L$24</f>
        <v>204700</v>
      </c>
      <c r="AA88" s="256">
        <f>'[1]BKU Desember '!$L$142</f>
        <v>75000</v>
      </c>
    </row>
    <row r="89" spans="1:28" s="150" customFormat="1">
      <c r="A89" s="225" t="s">
        <v>253</v>
      </c>
      <c r="B89" s="226" t="s">
        <v>40</v>
      </c>
      <c r="C89" s="145"/>
      <c r="D89" s="146"/>
      <c r="E89" s="146"/>
      <c r="F89" s="227">
        <v>2130000</v>
      </c>
      <c r="G89" s="148"/>
      <c r="H89" s="148"/>
      <c r="I89" s="227">
        <f t="shared" si="2"/>
        <v>2130000</v>
      </c>
      <c r="J89" s="228">
        <f t="shared" si="1"/>
        <v>1</v>
      </c>
      <c r="K89" s="229"/>
      <c r="L89" s="149"/>
      <c r="M89" s="149"/>
      <c r="N89" s="149"/>
      <c r="U89" s="256">
        <f>'[1]BKU BDG juni (REVISI)'!$L$16+'[1]BKU BDG juni (REVISI)'!$L$17</f>
        <v>1080000</v>
      </c>
      <c r="AA89" s="256">
        <f>'[1]BKU Desember '!$L$157+'[1]BKU Desember '!$L$160</f>
        <v>1050000</v>
      </c>
    </row>
    <row r="90" spans="1:28" s="150" customFormat="1">
      <c r="A90" s="225" t="s">
        <v>248</v>
      </c>
      <c r="B90" s="226" t="s">
        <v>234</v>
      </c>
      <c r="C90" s="145"/>
      <c r="D90" s="146"/>
      <c r="E90" s="146"/>
      <c r="F90" s="227">
        <v>900000</v>
      </c>
      <c r="G90" s="148"/>
      <c r="H90" s="148"/>
      <c r="I90" s="227">
        <f t="shared" si="2"/>
        <v>900000</v>
      </c>
      <c r="J90" s="228">
        <f t="shared" si="1"/>
        <v>1</v>
      </c>
      <c r="K90" s="229"/>
      <c r="L90" s="149"/>
      <c r="M90" s="149"/>
      <c r="N90" s="149"/>
      <c r="U90" s="256">
        <f>'[1]BKU BDG juni (REVISI)'!$L$18</f>
        <v>300000</v>
      </c>
      <c r="X90" s="256">
        <f>'[1]BKU BDG september '!$L$9</f>
        <v>450000</v>
      </c>
      <c r="AA90" s="256">
        <f>'[1]BKU Desember '!$L$143</f>
        <v>150000</v>
      </c>
    </row>
    <row r="91" spans="1:28" s="150" customFormat="1">
      <c r="A91" s="248" t="s">
        <v>254</v>
      </c>
      <c r="B91" s="249" t="s">
        <v>41</v>
      </c>
      <c r="C91" s="145"/>
      <c r="D91" s="146"/>
      <c r="E91" s="146"/>
      <c r="F91" s="250">
        <f>SUM(F92)</f>
        <v>17000000</v>
      </c>
      <c r="G91" s="148"/>
      <c r="H91" s="148"/>
      <c r="I91" s="250">
        <f>I92</f>
        <v>17000000</v>
      </c>
      <c r="J91" s="247">
        <f t="shared" si="1"/>
        <v>1</v>
      </c>
      <c r="K91" s="251"/>
      <c r="L91" s="149"/>
      <c r="M91" s="149"/>
      <c r="N91" s="149"/>
    </row>
    <row r="92" spans="1:28" s="150" customFormat="1">
      <c r="A92" s="261" t="s">
        <v>255</v>
      </c>
      <c r="B92" s="226" t="s">
        <v>42</v>
      </c>
      <c r="C92" s="145"/>
      <c r="D92" s="146"/>
      <c r="E92" s="146"/>
      <c r="F92" s="227">
        <v>17000000</v>
      </c>
      <c r="G92" s="148"/>
      <c r="H92" s="148"/>
      <c r="I92" s="227">
        <f>SUM(P92:AA92)</f>
        <v>17000000</v>
      </c>
      <c r="J92" s="228">
        <f t="shared" si="1"/>
        <v>1</v>
      </c>
      <c r="K92" s="252"/>
      <c r="L92" s="149"/>
      <c r="M92" s="149"/>
      <c r="N92" s="149"/>
      <c r="P92" s="256">
        <f>'[1]BKU BDG feb (revisi)'!$L$11+'[1]BKU BDG feb (revisi)'!$L$10</f>
        <v>1660000</v>
      </c>
      <c r="Q92" s="256">
        <f>'[1]BKU BDG feb (revisi)'!$L$18+'[1]BKU BDG feb (revisi)'!$L$17</f>
        <v>1600000</v>
      </c>
      <c r="R92" s="256">
        <f>'[1]BKU BDG maret (revisi)'!$L$14</f>
        <v>630000</v>
      </c>
      <c r="S92" s="256">
        <f>'[1]BKU BDG april (revisi)'!$L$13</f>
        <v>630000</v>
      </c>
      <c r="T92" s="256">
        <f>'[1]BKU BDG MEI (revisi)'!$L$15+'[1]BKU BDG MEI (revisi)'!$L$21</f>
        <v>1420000</v>
      </c>
      <c r="U92" s="256">
        <f>'[1]BKU BDG juni (REVISI)'!$L$19</f>
        <v>690000</v>
      </c>
      <c r="V92" s="256">
        <f>'[1]BKU BDG JULI'!$L$12</f>
        <v>660000</v>
      </c>
      <c r="W92" s="256">
        <f>'[1]BKU BDG agustus'!$L$19</f>
        <v>570000</v>
      </c>
      <c r="X92" s="256">
        <f>'[1]BKU BDG september '!$L$11</f>
        <v>660000</v>
      </c>
      <c r="Y92" s="258">
        <f>'[1]BKU oktober'!$L$33</f>
        <v>630000</v>
      </c>
      <c r="Z92" s="258">
        <f>'[1]BKU November'!$L$25</f>
        <v>630000</v>
      </c>
      <c r="AA92" s="256">
        <f>'[1]BKU Desember '!$L$144+'[1]BKU Desember '!$L$146+'[1]BKU Desember '!$L$148+'[1]BKU Desember '!$L$150+'[1]BKU Desember '!$L$152+'[1]BKU Desember '!$L$163</f>
        <v>7220000</v>
      </c>
    </row>
    <row r="93" spans="1:28" s="150" customFormat="1">
      <c r="A93" s="248" t="s">
        <v>256</v>
      </c>
      <c r="B93" s="249" t="s">
        <v>43</v>
      </c>
      <c r="C93" s="145"/>
      <c r="D93" s="146"/>
      <c r="E93" s="146"/>
      <c r="F93" s="250">
        <f>SUM(F94:F95)</f>
        <v>5250100</v>
      </c>
      <c r="G93" s="148"/>
      <c r="H93" s="148"/>
      <c r="I93" s="250">
        <v>4280000</v>
      </c>
      <c r="J93" s="247">
        <f t="shared" si="1"/>
        <v>0.81522256718919639</v>
      </c>
      <c r="K93" s="257"/>
      <c r="L93" s="149"/>
      <c r="M93" s="149"/>
      <c r="N93" s="149"/>
    </row>
    <row r="94" spans="1:28" s="150" customFormat="1">
      <c r="A94" s="225" t="s">
        <v>257</v>
      </c>
      <c r="B94" s="226" t="s">
        <v>44</v>
      </c>
      <c r="C94" s="145"/>
      <c r="D94" s="146"/>
      <c r="E94" s="146"/>
      <c r="F94" s="227">
        <v>4775000</v>
      </c>
      <c r="G94" s="148"/>
      <c r="H94" s="148"/>
      <c r="I94" s="227">
        <v>2060000</v>
      </c>
      <c r="J94" s="228">
        <f t="shared" si="1"/>
        <v>0.43141361256544503</v>
      </c>
      <c r="K94" s="229"/>
      <c r="L94" s="149"/>
      <c r="M94" s="149"/>
      <c r="N94" s="149"/>
      <c r="U94" s="256">
        <f>'[1]BKU BDG juni (REVISI)'!$L$20+'[1]BKU BDG juni (REVISI)'!$L$21</f>
        <v>1810000</v>
      </c>
      <c r="AA94" s="256">
        <f>'[1]BKU Desember '!$L$164+'[1]BKU Desember '!$L$165</f>
        <v>2230000</v>
      </c>
    </row>
    <row r="95" spans="1:28" s="150" customFormat="1">
      <c r="A95" s="225" t="s">
        <v>258</v>
      </c>
      <c r="B95" s="226" t="s">
        <v>45</v>
      </c>
      <c r="C95" s="145"/>
      <c r="D95" s="146"/>
      <c r="E95" s="146"/>
      <c r="F95" s="227">
        <v>475100</v>
      </c>
      <c r="G95" s="148"/>
      <c r="H95" s="148"/>
      <c r="I95" s="227">
        <v>2220000</v>
      </c>
      <c r="J95" s="228">
        <f t="shared" si="1"/>
        <v>4.6727004841086091</v>
      </c>
      <c r="K95" s="259"/>
      <c r="L95" s="149"/>
      <c r="M95" s="149"/>
      <c r="N95" s="149"/>
      <c r="U95" s="256">
        <f>'[1]BKU BDG juni (REVISI)'!$L$22</f>
        <v>50000</v>
      </c>
      <c r="AA95" s="256">
        <f>'[1]BKU Desember '!$L$166</f>
        <v>350000</v>
      </c>
    </row>
    <row r="96" spans="1:28" s="150" customFormat="1">
      <c r="A96" s="248" t="s">
        <v>259</v>
      </c>
      <c r="B96" s="249" t="s">
        <v>46</v>
      </c>
      <c r="C96" s="145"/>
      <c r="D96" s="146"/>
      <c r="E96" s="146"/>
      <c r="F96" s="250">
        <f>SUM(F97:F98)</f>
        <v>6800000</v>
      </c>
      <c r="G96" s="148"/>
      <c r="H96" s="148"/>
      <c r="I96" s="250">
        <f>I97+I98</f>
        <v>6373500</v>
      </c>
      <c r="J96" s="247">
        <f t="shared" si="1"/>
        <v>0.93727941176470586</v>
      </c>
      <c r="K96" s="262"/>
      <c r="L96" s="149"/>
      <c r="M96" s="149"/>
      <c r="N96" s="149"/>
    </row>
    <row r="97" spans="1:27" s="150" customFormat="1">
      <c r="A97" s="225" t="s">
        <v>426</v>
      </c>
      <c r="B97" s="226" t="s">
        <v>427</v>
      </c>
      <c r="C97" s="145"/>
      <c r="D97" s="146"/>
      <c r="E97" s="146"/>
      <c r="F97" s="227">
        <v>6000000</v>
      </c>
      <c r="G97" s="148"/>
      <c r="H97" s="148"/>
      <c r="I97" s="263">
        <f>SUM(P97:AA97)</f>
        <v>6000000</v>
      </c>
      <c r="J97" s="228">
        <f t="shared" si="1"/>
        <v>1</v>
      </c>
      <c r="K97" s="262"/>
      <c r="L97" s="149"/>
      <c r="M97" s="149"/>
      <c r="N97" s="149"/>
      <c r="U97" s="256">
        <f>'[1]BKU BDG juni (REVISI)'!$L$23</f>
        <v>3000000</v>
      </c>
      <c r="AA97" s="256">
        <f>'[1]BKU Desember '!$L$167</f>
        <v>3000000</v>
      </c>
    </row>
    <row r="98" spans="1:27" s="150" customFormat="1">
      <c r="A98" s="225" t="s">
        <v>260</v>
      </c>
      <c r="B98" s="226" t="s">
        <v>47</v>
      </c>
      <c r="C98" s="145"/>
      <c r="D98" s="146"/>
      <c r="E98" s="146"/>
      <c r="F98" s="227">
        <v>800000</v>
      </c>
      <c r="G98" s="148"/>
      <c r="H98" s="148"/>
      <c r="I98" s="263">
        <f t="shared" ref="I98:I100" si="3">SUM(P98:AA98)</f>
        <v>373500</v>
      </c>
      <c r="J98" s="228">
        <f t="shared" si="1"/>
        <v>0.46687499999999998</v>
      </c>
      <c r="K98" s="259"/>
      <c r="L98" s="149"/>
      <c r="M98" s="149"/>
      <c r="N98" s="149"/>
      <c r="AA98" s="256">
        <f>'[1]BKU Desember '!$L$168</f>
        <v>373500</v>
      </c>
    </row>
    <row r="99" spans="1:27" s="150" customFormat="1">
      <c r="A99" s="248" t="s">
        <v>261</v>
      </c>
      <c r="B99" s="249" t="s">
        <v>48</v>
      </c>
      <c r="C99" s="145"/>
      <c r="D99" s="146"/>
      <c r="E99" s="146"/>
      <c r="F99" s="250">
        <f>SUM(F100)</f>
        <v>980000</v>
      </c>
      <c r="G99" s="148"/>
      <c r="H99" s="148"/>
      <c r="I99" s="250">
        <f>I100</f>
        <v>980000</v>
      </c>
      <c r="J99" s="247">
        <f t="shared" si="1"/>
        <v>1</v>
      </c>
      <c r="K99" s="262"/>
      <c r="L99" s="149"/>
      <c r="M99" s="149"/>
      <c r="N99" s="149"/>
    </row>
    <row r="100" spans="1:27" s="150" customFormat="1">
      <c r="A100" s="225" t="s">
        <v>262</v>
      </c>
      <c r="B100" s="226" t="s">
        <v>49</v>
      </c>
      <c r="C100" s="145"/>
      <c r="D100" s="146"/>
      <c r="E100" s="146"/>
      <c r="F100" s="227">
        <v>980000</v>
      </c>
      <c r="G100" s="148"/>
      <c r="H100" s="148"/>
      <c r="I100" s="263">
        <f t="shared" si="3"/>
        <v>980000</v>
      </c>
      <c r="J100" s="228">
        <f t="shared" si="1"/>
        <v>1</v>
      </c>
      <c r="K100" s="259"/>
      <c r="L100" s="149"/>
      <c r="M100" s="149"/>
      <c r="N100" s="149"/>
      <c r="AA100" s="256">
        <f>'[1]BKU Desember '!$L$169+'[1]BKU Desember '!$L$170</f>
        <v>980000</v>
      </c>
    </row>
    <row r="101" spans="1:27" s="150" customFormat="1" ht="38.25">
      <c r="A101" s="248" t="s">
        <v>263</v>
      </c>
      <c r="B101" s="249" t="s">
        <v>51</v>
      </c>
      <c r="C101" s="145" t="s">
        <v>428</v>
      </c>
      <c r="D101" s="146">
        <v>1</v>
      </c>
      <c r="E101" s="146" t="s">
        <v>425</v>
      </c>
      <c r="F101" s="250">
        <f>SUM(F102:F103)</f>
        <v>35650000</v>
      </c>
      <c r="G101" s="148"/>
      <c r="H101" s="148"/>
      <c r="I101" s="250">
        <f>I102+I103</f>
        <v>35650000</v>
      </c>
      <c r="J101" s="247">
        <f t="shared" si="1"/>
        <v>1</v>
      </c>
      <c r="K101" s="251"/>
      <c r="L101" s="149" t="s">
        <v>139</v>
      </c>
      <c r="M101" s="149" t="s">
        <v>159</v>
      </c>
      <c r="N101" s="149"/>
    </row>
    <row r="102" spans="1:27" s="150" customFormat="1">
      <c r="A102" s="225" t="s">
        <v>264</v>
      </c>
      <c r="B102" s="226" t="s">
        <v>52</v>
      </c>
      <c r="C102" s="145"/>
      <c r="D102" s="146"/>
      <c r="E102" s="146"/>
      <c r="F102" s="227">
        <v>34450000</v>
      </c>
      <c r="G102" s="148"/>
      <c r="H102" s="148"/>
      <c r="I102" s="227">
        <f>SUM(P102:AA102)</f>
        <v>34450000</v>
      </c>
      <c r="J102" s="228">
        <f t="shared" si="1"/>
        <v>1</v>
      </c>
      <c r="K102" s="252"/>
      <c r="L102" s="149"/>
      <c r="M102" s="149"/>
      <c r="N102" s="149"/>
      <c r="Q102" s="256">
        <f>'[1]BKU BDG maret (revisi)'!$L$15</f>
        <v>5300000</v>
      </c>
      <c r="R102" s="256">
        <f>'[1]BKU BDG maret (revisi)'!$L$29</f>
        <v>2650000</v>
      </c>
      <c r="S102" s="256">
        <f>'[1]BKU BDG april (revisi)'!$L$11</f>
        <v>2650000</v>
      </c>
      <c r="T102" s="256">
        <f>'[1]BKU BDG MEI (revisi)'!$L$20</f>
        <v>2650000</v>
      </c>
      <c r="U102" s="256">
        <f>'[1]BKU BDG juni (REVISI)'!$L$62</f>
        <v>2650000</v>
      </c>
      <c r="V102" s="256">
        <f>'[1]BKU BDG JULI'!$L$31</f>
        <v>2650000</v>
      </c>
      <c r="W102" s="256">
        <f>'[1]BKU BDG agustus'!$L$13</f>
        <v>2650000</v>
      </c>
      <c r="X102" s="256">
        <f>'[1]BKU BDG september '!$L$21</f>
        <v>2650000</v>
      </c>
      <c r="Y102" s="256">
        <f>'[1]BKU oktober'!$L$30</f>
        <v>2650000</v>
      </c>
      <c r="Z102" s="256">
        <f>'[1]BKU November'!$L$45</f>
        <v>2650000</v>
      </c>
      <c r="AA102" s="256">
        <f>'[1]BKU Desember '!$L$109+'[1]BKU Desember '!$L$114</f>
        <v>5300000</v>
      </c>
    </row>
    <row r="103" spans="1:27" s="150" customFormat="1">
      <c r="A103" s="225" t="s">
        <v>255</v>
      </c>
      <c r="B103" s="226" t="s">
        <v>42</v>
      </c>
      <c r="C103" s="145"/>
      <c r="D103" s="146"/>
      <c r="E103" s="146"/>
      <c r="F103" s="227">
        <v>1200000</v>
      </c>
      <c r="G103" s="148"/>
      <c r="H103" s="148"/>
      <c r="I103" s="227">
        <f>SUM(P103:AA103)</f>
        <v>1200000</v>
      </c>
      <c r="J103" s="228">
        <f t="shared" si="1"/>
        <v>1</v>
      </c>
      <c r="K103" s="252"/>
      <c r="L103" s="149"/>
      <c r="M103" s="149"/>
      <c r="N103" s="149"/>
      <c r="AA103" s="256">
        <f>'[1]BKU Desember '!$L$42</f>
        <v>1200000</v>
      </c>
    </row>
    <row r="104" spans="1:27" s="150" customFormat="1" ht="38.25">
      <c r="A104" s="143" t="s">
        <v>265</v>
      </c>
      <c r="B104" s="144" t="s">
        <v>53</v>
      </c>
      <c r="C104" s="145" t="s">
        <v>174</v>
      </c>
      <c r="D104" s="146">
        <v>1</v>
      </c>
      <c r="E104" s="146" t="s">
        <v>425</v>
      </c>
      <c r="F104" s="147">
        <f>F105+F110</f>
        <v>7400000</v>
      </c>
      <c r="G104" s="148">
        <v>1</v>
      </c>
      <c r="H104" s="148" t="s">
        <v>166</v>
      </c>
      <c r="I104" s="147">
        <f>I105+I110</f>
        <v>7080000</v>
      </c>
      <c r="J104" s="228">
        <f t="shared" si="1"/>
        <v>0.95675675675675675</v>
      </c>
      <c r="K104" s="229"/>
      <c r="L104" s="149" t="s">
        <v>139</v>
      </c>
      <c r="M104" s="149"/>
      <c r="N104" s="149"/>
    </row>
    <row r="105" spans="1:27" s="150" customFormat="1">
      <c r="A105" s="248" t="s">
        <v>246</v>
      </c>
      <c r="B105" s="249" t="s">
        <v>34</v>
      </c>
      <c r="D105" s="146"/>
      <c r="E105" s="146"/>
      <c r="F105" s="250">
        <f>SUM(F106:F109)</f>
        <v>6800000</v>
      </c>
      <c r="G105" s="148"/>
      <c r="H105" s="148"/>
      <c r="I105" s="250">
        <f>SUM(I106:I109)</f>
        <v>6800000</v>
      </c>
      <c r="J105" s="228">
        <f t="shared" si="1"/>
        <v>1</v>
      </c>
      <c r="K105" s="257"/>
      <c r="L105" s="149"/>
      <c r="M105" s="149"/>
      <c r="N105" s="149"/>
    </row>
    <row r="106" spans="1:27" s="150" customFormat="1">
      <c r="A106" s="225" t="s">
        <v>247</v>
      </c>
      <c r="B106" s="226" t="s">
        <v>35</v>
      </c>
      <c r="C106" s="145"/>
      <c r="D106" s="146"/>
      <c r="E106" s="146"/>
      <c r="F106" s="227">
        <v>300000</v>
      </c>
      <c r="G106" s="148"/>
      <c r="H106" s="148"/>
      <c r="I106" s="227">
        <f>SUM(Q106:AB106)</f>
        <v>300000</v>
      </c>
      <c r="J106" s="228">
        <f t="shared" si="1"/>
        <v>1</v>
      </c>
      <c r="K106" s="259"/>
      <c r="L106" s="149"/>
      <c r="M106" s="149"/>
      <c r="N106" s="149"/>
      <c r="R106" s="256">
        <f>'[1]BKU BDG maret (revisi)'!$L$17</f>
        <v>100000</v>
      </c>
      <c r="AA106" s="256">
        <f>'[1]BKU Desember '!$L$171</f>
        <v>200000</v>
      </c>
    </row>
    <row r="107" spans="1:27" s="150" customFormat="1">
      <c r="A107" s="225" t="s">
        <v>252</v>
      </c>
      <c r="B107" s="226" t="s">
        <v>39</v>
      </c>
      <c r="C107" s="145"/>
      <c r="D107" s="146"/>
      <c r="E107" s="146"/>
      <c r="F107" s="227">
        <v>200000</v>
      </c>
      <c r="G107" s="148"/>
      <c r="H107" s="148"/>
      <c r="I107" s="227">
        <f t="shared" ref="I107:I109" si="4">SUM(Q107:AB107)</f>
        <v>200000</v>
      </c>
      <c r="J107" s="228">
        <f t="shared" si="1"/>
        <v>1</v>
      </c>
      <c r="K107" s="259"/>
      <c r="L107" s="149"/>
      <c r="M107" s="149"/>
      <c r="N107" s="149"/>
      <c r="R107" s="256">
        <f>'[1]BKU BDG maret (revisi)'!$L$17</f>
        <v>100000</v>
      </c>
      <c r="AA107" s="256">
        <f>'[1]BKU Desember '!$L$172</f>
        <v>100000</v>
      </c>
    </row>
    <row r="108" spans="1:27" s="150" customFormat="1">
      <c r="A108" s="225" t="s">
        <v>253</v>
      </c>
      <c r="B108" s="226" t="s">
        <v>40</v>
      </c>
      <c r="C108" s="145"/>
      <c r="D108" s="146"/>
      <c r="E108" s="146"/>
      <c r="F108" s="227">
        <v>3060000</v>
      </c>
      <c r="G108" s="148"/>
      <c r="H108" s="148"/>
      <c r="I108" s="227">
        <f t="shared" si="4"/>
        <v>3060000</v>
      </c>
      <c r="J108" s="228">
        <f t="shared" si="1"/>
        <v>1</v>
      </c>
      <c r="K108" s="229"/>
      <c r="L108" s="149"/>
      <c r="M108" s="149"/>
      <c r="N108" s="149"/>
      <c r="R108" s="150">
        <f>'[1]BKU BDG maret (revisi)'!$L$18+'[1]BKU BDG maret (revisi)'!$L$21</f>
        <v>765000</v>
      </c>
      <c r="AA108" s="256">
        <f>'[1]BKU Desember '!$L$173+'[1]BKU Desember '!$L$176</f>
        <v>2295000</v>
      </c>
    </row>
    <row r="109" spans="1:27" s="150" customFormat="1">
      <c r="A109" s="225" t="s">
        <v>248</v>
      </c>
      <c r="B109" s="226" t="s">
        <v>54</v>
      </c>
      <c r="C109" s="145"/>
      <c r="D109" s="146"/>
      <c r="E109" s="146"/>
      <c r="F109" s="227">
        <v>3240000</v>
      </c>
      <c r="G109" s="148"/>
      <c r="H109" s="148"/>
      <c r="I109" s="227">
        <f t="shared" si="4"/>
        <v>3240000</v>
      </c>
      <c r="J109" s="228">
        <f t="shared" si="1"/>
        <v>1</v>
      </c>
      <c r="K109" s="229"/>
      <c r="L109" s="149"/>
      <c r="M109" s="149"/>
      <c r="N109" s="149"/>
      <c r="R109" s="150">
        <f>'[1]BKU BDG maret (revisi)'!$L$24</f>
        <v>810000</v>
      </c>
      <c r="AA109" s="256">
        <f>'[1]BKU Desember '!$L$179</f>
        <v>2430000</v>
      </c>
    </row>
    <row r="110" spans="1:27" s="150" customFormat="1">
      <c r="A110" s="248" t="s">
        <v>256</v>
      </c>
      <c r="B110" s="249" t="s">
        <v>43</v>
      </c>
      <c r="C110" s="145"/>
      <c r="D110" s="146"/>
      <c r="E110" s="146"/>
      <c r="F110" s="250">
        <f>SUM(F111)</f>
        <v>600000</v>
      </c>
      <c r="G110" s="148"/>
      <c r="H110" s="148"/>
      <c r="I110" s="250">
        <f>I111</f>
        <v>280000</v>
      </c>
      <c r="J110" s="228">
        <f t="shared" si="1"/>
        <v>0.46666666666666667</v>
      </c>
      <c r="K110" s="262"/>
      <c r="L110" s="149"/>
      <c r="M110" s="149"/>
      <c r="N110" s="149"/>
    </row>
    <row r="111" spans="1:27" s="150" customFormat="1">
      <c r="A111" s="225" t="s">
        <v>257</v>
      </c>
      <c r="B111" s="226" t="s">
        <v>44</v>
      </c>
      <c r="C111" s="145"/>
      <c r="D111" s="146"/>
      <c r="E111" s="146"/>
      <c r="F111" s="227">
        <v>600000</v>
      </c>
      <c r="G111" s="148"/>
      <c r="H111" s="148"/>
      <c r="I111" s="227">
        <f>SUM(AA111)</f>
        <v>280000</v>
      </c>
      <c r="J111" s="228">
        <f t="shared" si="1"/>
        <v>0.46666666666666667</v>
      </c>
      <c r="K111" s="259"/>
      <c r="L111" s="149"/>
      <c r="M111" s="149"/>
      <c r="N111" s="149"/>
      <c r="AA111" s="256">
        <f>'[1]BKU Desember '!$L$181</f>
        <v>280000</v>
      </c>
    </row>
    <row r="112" spans="1:27" s="150" customFormat="1" ht="25.5">
      <c r="A112" s="143" t="s">
        <v>268</v>
      </c>
      <c r="B112" s="246" t="s">
        <v>55</v>
      </c>
      <c r="C112" s="145" t="s">
        <v>491</v>
      </c>
      <c r="D112" s="146">
        <v>12</v>
      </c>
      <c r="E112" s="146" t="s">
        <v>421</v>
      </c>
      <c r="F112" s="147">
        <f>F113</f>
        <v>18000000</v>
      </c>
      <c r="G112" s="148">
        <v>1</v>
      </c>
      <c r="H112" s="148" t="s">
        <v>166</v>
      </c>
      <c r="I112" s="147">
        <v>18000000</v>
      </c>
      <c r="J112" s="228">
        <f t="shared" si="1"/>
        <v>1</v>
      </c>
      <c r="K112" s="252"/>
      <c r="L112" s="149"/>
      <c r="M112" s="149" t="s">
        <v>492</v>
      </c>
      <c r="N112" s="149"/>
    </row>
    <row r="113" spans="1:27" s="150" customFormat="1">
      <c r="A113" s="248" t="s">
        <v>254</v>
      </c>
      <c r="B113" s="249" t="s">
        <v>41</v>
      </c>
      <c r="C113" s="145"/>
      <c r="D113" s="146"/>
      <c r="E113" s="146"/>
      <c r="F113" s="250">
        <f>F114</f>
        <v>18000000</v>
      </c>
      <c r="G113" s="148"/>
      <c r="H113" s="148"/>
      <c r="I113" s="250">
        <v>18000000</v>
      </c>
      <c r="J113" s="228">
        <f t="shared" si="1"/>
        <v>1</v>
      </c>
      <c r="K113" s="251"/>
      <c r="L113" s="149"/>
      <c r="M113" s="149"/>
      <c r="N113" s="149"/>
    </row>
    <row r="114" spans="1:27" s="150" customFormat="1">
      <c r="A114" s="261" t="s">
        <v>255</v>
      </c>
      <c r="B114" s="226" t="s">
        <v>42</v>
      </c>
      <c r="C114" s="145"/>
      <c r="D114" s="146"/>
      <c r="E114" s="146"/>
      <c r="F114" s="227">
        <v>18000000</v>
      </c>
      <c r="G114" s="148"/>
      <c r="H114" s="148"/>
      <c r="I114" s="227">
        <f>SUM(Q114:AB114)</f>
        <v>18000000</v>
      </c>
      <c r="J114" s="228">
        <f t="shared" si="1"/>
        <v>1</v>
      </c>
      <c r="K114" s="252"/>
      <c r="L114" s="149"/>
      <c r="M114" s="149"/>
      <c r="N114" s="149"/>
      <c r="T114" s="256">
        <f>'[1]BKU BDG juni (REVISI)'!$L$24</f>
        <v>9000000</v>
      </c>
      <c r="AA114" s="256">
        <f>'[1]BKU Desember '!$L$44</f>
        <v>9000000</v>
      </c>
    </row>
    <row r="115" spans="1:27" s="281" customFormat="1" ht="18">
      <c r="A115" s="277" t="s">
        <v>403</v>
      </c>
      <c r="B115" s="231" t="s">
        <v>66</v>
      </c>
      <c r="C115" s="232"/>
      <c r="D115" s="233"/>
      <c r="E115" s="233"/>
      <c r="F115" s="223">
        <f>F116+F121</f>
        <v>1837500</v>
      </c>
      <c r="G115" s="278"/>
      <c r="H115" s="278"/>
      <c r="I115" s="223">
        <f>I116+I121</f>
        <v>1837500</v>
      </c>
      <c r="J115" s="185">
        <f t="shared" si="1"/>
        <v>1</v>
      </c>
      <c r="K115" s="279"/>
      <c r="L115" s="233"/>
      <c r="M115" s="233"/>
      <c r="N115" s="233"/>
      <c r="O115" s="280"/>
    </row>
    <row r="116" spans="1:27" s="150" customFormat="1" ht="25.5">
      <c r="A116" s="143" t="s">
        <v>291</v>
      </c>
      <c r="B116" s="144" t="s">
        <v>61</v>
      </c>
      <c r="C116" s="145" t="s">
        <v>178</v>
      </c>
      <c r="D116" s="146">
        <v>1</v>
      </c>
      <c r="E116" s="146" t="s">
        <v>425</v>
      </c>
      <c r="F116" s="147">
        <f>F117</f>
        <v>637500</v>
      </c>
      <c r="G116" s="148">
        <v>1</v>
      </c>
      <c r="H116" s="148" t="s">
        <v>166</v>
      </c>
      <c r="I116" s="147">
        <f>I117</f>
        <v>637500</v>
      </c>
      <c r="J116" s="228">
        <f t="shared" si="1"/>
        <v>1</v>
      </c>
      <c r="K116" s="229"/>
      <c r="L116" s="149"/>
      <c r="M116" s="149" t="s">
        <v>156</v>
      </c>
      <c r="N116" s="149"/>
    </row>
    <row r="117" spans="1:27" s="150" customFormat="1">
      <c r="A117" s="248" t="s">
        <v>246</v>
      </c>
      <c r="B117" s="249" t="s">
        <v>34</v>
      </c>
      <c r="C117" s="145"/>
      <c r="D117" s="146"/>
      <c r="E117" s="146"/>
      <c r="F117" s="250">
        <f>SUM(F118:F120)</f>
        <v>637500</v>
      </c>
      <c r="G117" s="148"/>
      <c r="H117" s="148"/>
      <c r="I117" s="250">
        <f>SUM(I118:I120)</f>
        <v>637500</v>
      </c>
      <c r="J117" s="228">
        <f t="shared" si="1"/>
        <v>1</v>
      </c>
      <c r="K117" s="257"/>
      <c r="L117" s="149"/>
      <c r="M117" s="149"/>
      <c r="N117" s="149"/>
    </row>
    <row r="118" spans="1:27" s="150" customFormat="1">
      <c r="A118" s="225" t="s">
        <v>247</v>
      </c>
      <c r="B118" s="226" t="s">
        <v>35</v>
      </c>
      <c r="C118" s="145"/>
      <c r="D118" s="146"/>
      <c r="E118" s="146"/>
      <c r="F118" s="227">
        <v>150000</v>
      </c>
      <c r="G118" s="148"/>
      <c r="H118" s="148"/>
      <c r="I118" s="227">
        <f>AA118</f>
        <v>150000</v>
      </c>
      <c r="J118" s="228">
        <f t="shared" si="1"/>
        <v>1</v>
      </c>
      <c r="K118" s="259"/>
      <c r="L118" s="149"/>
      <c r="M118" s="149"/>
      <c r="N118" s="149"/>
      <c r="AA118" s="256">
        <f>'[1]BKU Desember '!$L$45</f>
        <v>150000</v>
      </c>
    </row>
    <row r="119" spans="1:27" s="150" customFormat="1">
      <c r="A119" s="225" t="s">
        <v>252</v>
      </c>
      <c r="B119" s="226" t="s">
        <v>39</v>
      </c>
      <c r="C119" s="145"/>
      <c r="D119" s="146"/>
      <c r="E119" s="146"/>
      <c r="F119" s="227">
        <v>150000</v>
      </c>
      <c r="G119" s="148"/>
      <c r="H119" s="148"/>
      <c r="I119" s="227">
        <f t="shared" ref="I119:I120" si="5">AA119</f>
        <v>150000</v>
      </c>
      <c r="J119" s="228">
        <f t="shared" si="1"/>
        <v>1</v>
      </c>
      <c r="K119" s="259"/>
      <c r="L119" s="149"/>
      <c r="M119" s="149"/>
      <c r="N119" s="149"/>
      <c r="AA119" s="258">
        <f>'[1]BKU Desember '!$L$46</f>
        <v>150000</v>
      </c>
    </row>
    <row r="120" spans="1:27" s="150" customFormat="1">
      <c r="A120" s="225" t="s">
        <v>253</v>
      </c>
      <c r="B120" s="226" t="s">
        <v>40</v>
      </c>
      <c r="C120" s="145"/>
      <c r="D120" s="146"/>
      <c r="E120" s="146"/>
      <c r="F120" s="227">
        <v>337500</v>
      </c>
      <c r="G120" s="148"/>
      <c r="H120" s="148"/>
      <c r="I120" s="227">
        <f t="shared" si="5"/>
        <v>337500</v>
      </c>
      <c r="J120" s="228">
        <f t="shared" si="1"/>
        <v>1</v>
      </c>
      <c r="K120" s="259"/>
      <c r="L120" s="149"/>
      <c r="M120" s="149"/>
      <c r="N120" s="149"/>
      <c r="AA120" s="258">
        <f>'[1]BKU Desember '!$L$47</f>
        <v>337500</v>
      </c>
    </row>
    <row r="121" spans="1:27" s="150" customFormat="1" ht="25.5">
      <c r="A121" s="143" t="s">
        <v>292</v>
      </c>
      <c r="B121" s="246" t="s">
        <v>62</v>
      </c>
      <c r="C121" s="145" t="s">
        <v>179</v>
      </c>
      <c r="D121" s="146">
        <v>1</v>
      </c>
      <c r="E121" s="146" t="s">
        <v>166</v>
      </c>
      <c r="F121" s="147">
        <f>F122</f>
        <v>1200000</v>
      </c>
      <c r="G121" s="148">
        <v>1</v>
      </c>
      <c r="H121" s="148" t="s">
        <v>166</v>
      </c>
      <c r="I121" s="147">
        <f>I122</f>
        <v>1200000</v>
      </c>
      <c r="J121" s="228">
        <f t="shared" si="1"/>
        <v>1</v>
      </c>
      <c r="K121" s="259"/>
      <c r="L121" s="149" t="s">
        <v>139</v>
      </c>
      <c r="M121" s="149"/>
      <c r="N121" s="149"/>
    </row>
    <row r="122" spans="1:27" s="150" customFormat="1">
      <c r="A122" s="248" t="s">
        <v>246</v>
      </c>
      <c r="B122" s="249" t="s">
        <v>34</v>
      </c>
      <c r="C122" s="145"/>
      <c r="D122" s="146"/>
      <c r="E122" s="146"/>
      <c r="F122" s="250">
        <f>SUM(F123:F125)</f>
        <v>1200000</v>
      </c>
      <c r="G122" s="148"/>
      <c r="H122" s="148"/>
      <c r="I122" s="250">
        <f>SUM(I123:I125)</f>
        <v>1200000</v>
      </c>
      <c r="J122" s="228">
        <f t="shared" si="1"/>
        <v>1</v>
      </c>
      <c r="K122" s="262"/>
      <c r="L122" s="149"/>
      <c r="M122" s="149"/>
      <c r="N122" s="149"/>
    </row>
    <row r="123" spans="1:27" s="150" customFormat="1">
      <c r="A123" s="225" t="s">
        <v>247</v>
      </c>
      <c r="B123" s="226" t="s">
        <v>35</v>
      </c>
      <c r="C123" s="145"/>
      <c r="D123" s="146"/>
      <c r="E123" s="146"/>
      <c r="F123" s="227">
        <v>150000</v>
      </c>
      <c r="G123" s="148"/>
      <c r="H123" s="148"/>
      <c r="I123" s="227">
        <f>'[1]BKU BDG september '!$L$12</f>
        <v>150000</v>
      </c>
      <c r="J123" s="228">
        <f t="shared" si="1"/>
        <v>1</v>
      </c>
      <c r="K123" s="259"/>
      <c r="L123" s="149"/>
      <c r="M123" s="149"/>
      <c r="N123" s="149"/>
    </row>
    <row r="124" spans="1:27" s="150" customFormat="1">
      <c r="A124" s="225" t="s">
        <v>252</v>
      </c>
      <c r="B124" s="226" t="s">
        <v>39</v>
      </c>
      <c r="C124" s="145"/>
      <c r="D124" s="146"/>
      <c r="E124" s="146"/>
      <c r="F124" s="227">
        <v>150000</v>
      </c>
      <c r="G124" s="148"/>
      <c r="H124" s="148"/>
      <c r="I124" s="227">
        <f>'[1]BKU BDG september '!$L$13</f>
        <v>150000</v>
      </c>
      <c r="J124" s="228">
        <f t="shared" si="1"/>
        <v>1</v>
      </c>
      <c r="K124" s="259"/>
      <c r="L124" s="149"/>
      <c r="M124" s="149"/>
      <c r="N124" s="149"/>
    </row>
    <row r="125" spans="1:27" s="150" customFormat="1">
      <c r="A125" s="225" t="s">
        <v>253</v>
      </c>
      <c r="B125" s="226" t="s">
        <v>40</v>
      </c>
      <c r="C125" s="145"/>
      <c r="D125" s="146"/>
      <c r="E125" s="146"/>
      <c r="F125" s="227">
        <v>900000</v>
      </c>
      <c r="G125" s="148"/>
      <c r="H125" s="148"/>
      <c r="I125" s="227">
        <f>'[1]BKU BDG september '!$L$14</f>
        <v>900000</v>
      </c>
      <c r="J125" s="228">
        <f t="shared" si="1"/>
        <v>1</v>
      </c>
      <c r="K125" s="259"/>
      <c r="L125" s="149"/>
      <c r="M125" s="149"/>
      <c r="N125" s="149"/>
    </row>
    <row r="126" spans="1:27" s="281" customFormat="1">
      <c r="A126" s="277" t="s">
        <v>404</v>
      </c>
      <c r="B126" s="222" t="s">
        <v>406</v>
      </c>
      <c r="C126" s="232"/>
      <c r="D126" s="233"/>
      <c r="E126" s="233"/>
      <c r="F126" s="223">
        <f>F127+F131+F138+F144+F149+F156+F159+F169</f>
        <v>32115000</v>
      </c>
      <c r="G126" s="278"/>
      <c r="H126" s="278"/>
      <c r="I126" s="223">
        <f>I127+I131+I138+I144+I149+I156+I169</f>
        <v>32115000</v>
      </c>
      <c r="J126" s="185">
        <f t="shared" si="1"/>
        <v>1</v>
      </c>
      <c r="K126" s="282"/>
      <c r="L126" s="233"/>
      <c r="M126" s="233"/>
      <c r="N126" s="233"/>
      <c r="O126" s="280"/>
    </row>
    <row r="127" spans="1:27" s="150" customFormat="1" ht="38.25">
      <c r="A127" s="143" t="s">
        <v>293</v>
      </c>
      <c r="B127" s="144" t="s">
        <v>63</v>
      </c>
      <c r="C127" s="145" t="s">
        <v>493</v>
      </c>
      <c r="D127" s="146">
        <v>1</v>
      </c>
      <c r="E127" s="146" t="s">
        <v>166</v>
      </c>
      <c r="F127" s="147">
        <f>F128</f>
        <v>4700000</v>
      </c>
      <c r="G127" s="148">
        <v>1</v>
      </c>
      <c r="H127" s="148" t="s">
        <v>166</v>
      </c>
      <c r="I127" s="147">
        <f>I128</f>
        <v>4700000</v>
      </c>
      <c r="J127" s="228">
        <f t="shared" si="1"/>
        <v>1</v>
      </c>
      <c r="K127" s="229"/>
      <c r="L127" s="149" t="s">
        <v>139</v>
      </c>
      <c r="M127" s="149" t="s">
        <v>157</v>
      </c>
      <c r="N127" s="149"/>
    </row>
    <row r="128" spans="1:27" s="150" customFormat="1">
      <c r="A128" s="248" t="s">
        <v>246</v>
      </c>
      <c r="B128" s="249" t="s">
        <v>34</v>
      </c>
      <c r="C128" s="145"/>
      <c r="D128" s="146"/>
      <c r="E128" s="146"/>
      <c r="F128" s="250">
        <f>SUM(F129:F130)</f>
        <v>4700000</v>
      </c>
      <c r="G128" s="148"/>
      <c r="H128" s="148"/>
      <c r="I128" s="250">
        <f>SUM(I129:I130)</f>
        <v>4700000</v>
      </c>
      <c r="J128" s="228">
        <f t="shared" si="1"/>
        <v>1</v>
      </c>
      <c r="K128" s="257"/>
      <c r="L128" s="149"/>
      <c r="M128" s="149"/>
      <c r="N128" s="149"/>
    </row>
    <row r="129" spans="1:28" s="150" customFormat="1">
      <c r="A129" s="225" t="s">
        <v>252</v>
      </c>
      <c r="B129" s="226" t="s">
        <v>39</v>
      </c>
      <c r="C129" s="145"/>
      <c r="D129" s="146"/>
      <c r="E129" s="146"/>
      <c r="F129" s="227">
        <v>200000</v>
      </c>
      <c r="G129" s="148"/>
      <c r="H129" s="148"/>
      <c r="I129" s="227">
        <f>'[1]BKU Desember '!$L$212</f>
        <v>200000</v>
      </c>
      <c r="J129" s="228">
        <f t="shared" si="1"/>
        <v>1</v>
      </c>
      <c r="K129" s="259"/>
      <c r="L129" s="149"/>
      <c r="M129" s="149"/>
      <c r="N129" s="149"/>
    </row>
    <row r="130" spans="1:28" s="150" customFormat="1">
      <c r="A130" s="225" t="s">
        <v>253</v>
      </c>
      <c r="B130" s="226" t="s">
        <v>40</v>
      </c>
      <c r="C130" s="145"/>
      <c r="D130" s="146"/>
      <c r="E130" s="146"/>
      <c r="F130" s="227">
        <v>4500000</v>
      </c>
      <c r="G130" s="148"/>
      <c r="H130" s="148"/>
      <c r="I130" s="227">
        <f>'[1]BKU Desember '!$L$209</f>
        <v>4500000</v>
      </c>
      <c r="J130" s="228">
        <f t="shared" si="1"/>
        <v>1</v>
      </c>
      <c r="K130" s="229"/>
      <c r="L130" s="149"/>
      <c r="M130" s="149"/>
      <c r="N130" s="149"/>
    </row>
    <row r="131" spans="1:28" s="150" customFormat="1" ht="38.25">
      <c r="A131" s="143" t="s">
        <v>294</v>
      </c>
      <c r="B131" s="144" t="s">
        <v>64</v>
      </c>
      <c r="C131" s="145" t="s">
        <v>181</v>
      </c>
      <c r="D131" s="146">
        <v>1</v>
      </c>
      <c r="E131" s="146" t="s">
        <v>166</v>
      </c>
      <c r="F131" s="147">
        <f>F132+F136</f>
        <v>502500</v>
      </c>
      <c r="G131" s="148">
        <v>1</v>
      </c>
      <c r="H131" s="148" t="s">
        <v>166</v>
      </c>
      <c r="I131" s="147">
        <f>I132+I136</f>
        <v>502500</v>
      </c>
      <c r="J131" s="247">
        <f t="shared" si="1"/>
        <v>1</v>
      </c>
      <c r="K131" s="259"/>
      <c r="L131" s="149" t="s">
        <v>139</v>
      </c>
      <c r="M131" s="149"/>
      <c r="N131" s="149"/>
    </row>
    <row r="132" spans="1:28" s="150" customFormat="1">
      <c r="A132" s="248" t="s">
        <v>246</v>
      </c>
      <c r="B132" s="249" t="s">
        <v>34</v>
      </c>
      <c r="C132" s="145"/>
      <c r="D132" s="146"/>
      <c r="E132" s="146"/>
      <c r="F132" s="250">
        <f>SUM(F133:F135)</f>
        <v>412500</v>
      </c>
      <c r="G132" s="148"/>
      <c r="H132" s="148"/>
      <c r="I132" s="250">
        <f>SUM(I133:I135)</f>
        <v>412500</v>
      </c>
      <c r="J132" s="264">
        <f t="shared" si="1"/>
        <v>1</v>
      </c>
      <c r="K132" s="262"/>
      <c r="L132" s="149"/>
      <c r="M132" s="149"/>
      <c r="N132" s="149"/>
    </row>
    <row r="133" spans="1:28" s="150" customFormat="1">
      <c r="A133" s="225" t="s">
        <v>247</v>
      </c>
      <c r="B133" s="226" t="s">
        <v>35</v>
      </c>
      <c r="C133" s="145"/>
      <c r="D133" s="146"/>
      <c r="E133" s="146"/>
      <c r="F133" s="227">
        <v>100000</v>
      </c>
      <c r="G133" s="148"/>
      <c r="H133" s="148"/>
      <c r="I133" s="227">
        <f>'[1]BKU oktober'!$L$8</f>
        <v>100000</v>
      </c>
      <c r="J133" s="228">
        <f t="shared" si="1"/>
        <v>1</v>
      </c>
      <c r="K133" s="259"/>
      <c r="L133" s="149"/>
      <c r="M133" s="149"/>
      <c r="N133" s="149"/>
    </row>
    <row r="134" spans="1:28" s="150" customFormat="1">
      <c r="A134" s="225" t="s">
        <v>252</v>
      </c>
      <c r="B134" s="226" t="s">
        <v>39</v>
      </c>
      <c r="C134" s="145"/>
      <c r="D134" s="146"/>
      <c r="E134" s="146"/>
      <c r="F134" s="227">
        <v>50000</v>
      </c>
      <c r="G134" s="148"/>
      <c r="H134" s="148"/>
      <c r="I134" s="227">
        <f>'[1]BKU oktober'!$L$9</f>
        <v>50000</v>
      </c>
      <c r="J134" s="228">
        <f t="shared" si="1"/>
        <v>1</v>
      </c>
      <c r="K134" s="265"/>
      <c r="L134" s="149"/>
      <c r="M134" s="149"/>
      <c r="N134" s="149"/>
    </row>
    <row r="135" spans="1:28" s="150" customFormat="1">
      <c r="A135" s="225" t="s">
        <v>253</v>
      </c>
      <c r="B135" s="226" t="s">
        <v>40</v>
      </c>
      <c r="C135" s="145"/>
      <c r="D135" s="146"/>
      <c r="E135" s="146"/>
      <c r="F135" s="227">
        <v>262500</v>
      </c>
      <c r="G135" s="148"/>
      <c r="H135" s="148"/>
      <c r="I135" s="227">
        <f>'[1]BKU oktober'!$L$10</f>
        <v>262500</v>
      </c>
      <c r="J135" s="228">
        <f t="shared" si="1"/>
        <v>1</v>
      </c>
      <c r="K135" s="259"/>
      <c r="L135" s="149"/>
      <c r="M135" s="149"/>
      <c r="N135" s="149"/>
    </row>
    <row r="136" spans="1:28" s="150" customFormat="1">
      <c r="A136" s="248" t="s">
        <v>254</v>
      </c>
      <c r="B136" s="249" t="s">
        <v>41</v>
      </c>
      <c r="C136" s="145"/>
      <c r="D136" s="146"/>
      <c r="E136" s="146"/>
      <c r="F136" s="250">
        <f>SUM(F137)</f>
        <v>90000</v>
      </c>
      <c r="G136" s="148"/>
      <c r="H136" s="148"/>
      <c r="I136" s="250">
        <v>90000</v>
      </c>
      <c r="J136" s="228">
        <f t="shared" ref="J136:J199" si="6">I136/F136</f>
        <v>1</v>
      </c>
      <c r="K136" s="266"/>
      <c r="L136" s="149"/>
      <c r="M136" s="149"/>
      <c r="N136" s="149"/>
    </row>
    <row r="137" spans="1:28" s="150" customFormat="1">
      <c r="A137" s="261" t="s">
        <v>255</v>
      </c>
      <c r="B137" s="226" t="s">
        <v>42</v>
      </c>
      <c r="C137" s="145"/>
      <c r="D137" s="146"/>
      <c r="E137" s="146"/>
      <c r="F137" s="227">
        <v>90000</v>
      </c>
      <c r="G137" s="148"/>
      <c r="H137" s="148"/>
      <c r="I137" s="227">
        <f>'[1]BKU oktober'!$L$13</f>
        <v>90000</v>
      </c>
      <c r="J137" s="228">
        <f t="shared" si="6"/>
        <v>1</v>
      </c>
      <c r="K137" s="265"/>
      <c r="L137" s="149"/>
      <c r="M137" s="149"/>
      <c r="N137" s="149"/>
    </row>
    <row r="138" spans="1:28" s="150" customFormat="1" ht="38.25">
      <c r="A138" s="143" t="s">
        <v>295</v>
      </c>
      <c r="B138" s="144" t="s">
        <v>65</v>
      </c>
      <c r="C138" s="145" t="s">
        <v>182</v>
      </c>
      <c r="D138" s="146">
        <v>1</v>
      </c>
      <c r="E138" s="146" t="s">
        <v>166</v>
      </c>
      <c r="F138" s="147">
        <f>F139+F142</f>
        <v>3240000</v>
      </c>
      <c r="G138" s="148">
        <v>1</v>
      </c>
      <c r="H138" s="148" t="s">
        <v>166</v>
      </c>
      <c r="I138" s="147">
        <f>I139+I142</f>
        <v>3240000</v>
      </c>
      <c r="J138" s="228">
        <f t="shared" si="6"/>
        <v>1</v>
      </c>
      <c r="K138" s="229"/>
      <c r="L138" s="149" t="s">
        <v>139</v>
      </c>
      <c r="M138" s="149"/>
      <c r="N138" s="149"/>
    </row>
    <row r="139" spans="1:28" s="150" customFormat="1">
      <c r="A139" s="248" t="s">
        <v>246</v>
      </c>
      <c r="B139" s="249" t="s">
        <v>34</v>
      </c>
      <c r="C139" s="145"/>
      <c r="D139" s="146"/>
      <c r="E139" s="146"/>
      <c r="F139" s="250">
        <f>SUM(F140:F141)</f>
        <v>990000</v>
      </c>
      <c r="G139" s="148"/>
      <c r="H139" s="148"/>
      <c r="I139" s="250">
        <f>SUM(I140:I141)</f>
        <v>990000</v>
      </c>
      <c r="J139" s="228">
        <f t="shared" si="6"/>
        <v>1</v>
      </c>
      <c r="K139" s="262"/>
      <c r="L139" s="149"/>
      <c r="M139" s="149"/>
      <c r="N139" s="149"/>
    </row>
    <row r="140" spans="1:28" s="150" customFormat="1">
      <c r="A140" s="225" t="s">
        <v>247</v>
      </c>
      <c r="B140" s="226" t="s">
        <v>35</v>
      </c>
      <c r="C140" s="145"/>
      <c r="D140" s="146"/>
      <c r="E140" s="146"/>
      <c r="F140" s="227">
        <v>240000</v>
      </c>
      <c r="G140" s="148"/>
      <c r="H140" s="148"/>
      <c r="I140" s="227">
        <f>SUM(R140:AB140)</f>
        <v>240000</v>
      </c>
      <c r="J140" s="228">
        <f t="shared" si="6"/>
        <v>1</v>
      </c>
      <c r="K140" s="259"/>
      <c r="L140" s="149"/>
      <c r="M140" s="149"/>
      <c r="N140" s="149"/>
      <c r="R140" s="256">
        <f>'[1]BKU BDG maret (revisi)'!$L$25</f>
        <v>80000</v>
      </c>
      <c r="V140" s="256">
        <f>'[1]BKU oktober'!$L$14</f>
        <v>80000</v>
      </c>
      <c r="AB140" s="256">
        <f>'[1]BKU Desember '!$L$182</f>
        <v>80000</v>
      </c>
    </row>
    <row r="141" spans="1:28" s="150" customFormat="1">
      <c r="A141" s="225" t="s">
        <v>252</v>
      </c>
      <c r="B141" s="226" t="s">
        <v>39</v>
      </c>
      <c r="C141" s="145"/>
      <c r="D141" s="146"/>
      <c r="E141" s="146"/>
      <c r="F141" s="227">
        <v>750000</v>
      </c>
      <c r="G141" s="148"/>
      <c r="H141" s="148"/>
      <c r="I141" s="227">
        <f>SUM(R141:AB141)</f>
        <v>750000</v>
      </c>
      <c r="J141" s="228">
        <f t="shared" si="6"/>
        <v>1</v>
      </c>
      <c r="K141" s="259"/>
      <c r="L141" s="149"/>
      <c r="M141" s="149"/>
      <c r="N141" s="149"/>
      <c r="R141" s="256">
        <f>'[1]BKU BDG maret (revisi)'!$L$26</f>
        <v>150000</v>
      </c>
      <c r="V141" s="256">
        <f>'[1]BKU oktober'!$L$15</f>
        <v>300000</v>
      </c>
      <c r="AB141" s="256">
        <f>'[1]BKU Desember '!$L$183</f>
        <v>300000</v>
      </c>
    </row>
    <row r="142" spans="1:28" s="150" customFormat="1">
      <c r="A142" s="248" t="s">
        <v>254</v>
      </c>
      <c r="B142" s="249" t="s">
        <v>41</v>
      </c>
      <c r="C142" s="145"/>
      <c r="D142" s="146"/>
      <c r="E142" s="146"/>
      <c r="F142" s="250">
        <f>F143</f>
        <v>2250000</v>
      </c>
      <c r="G142" s="148"/>
      <c r="H142" s="148"/>
      <c r="I142" s="250">
        <f>I143</f>
        <v>2250000</v>
      </c>
      <c r="J142" s="228">
        <f t="shared" si="6"/>
        <v>1</v>
      </c>
      <c r="K142" s="262"/>
      <c r="L142" s="149"/>
      <c r="M142" s="149"/>
      <c r="N142" s="149"/>
    </row>
    <row r="143" spans="1:28" s="150" customFormat="1">
      <c r="A143" s="261" t="s">
        <v>348</v>
      </c>
      <c r="B143" s="226" t="s">
        <v>42</v>
      </c>
      <c r="C143" s="145"/>
      <c r="D143" s="146"/>
      <c r="E143" s="146"/>
      <c r="F143" s="227">
        <v>2250000</v>
      </c>
      <c r="G143" s="148"/>
      <c r="H143" s="148"/>
      <c r="I143" s="227">
        <f>AB143</f>
        <v>2250000</v>
      </c>
      <c r="J143" s="228">
        <f t="shared" si="6"/>
        <v>1</v>
      </c>
      <c r="K143" s="259"/>
      <c r="L143" s="149"/>
      <c r="M143" s="149"/>
      <c r="N143" s="149"/>
      <c r="AB143" s="256">
        <f>'[1]BKU Desember '!$L$184</f>
        <v>2250000</v>
      </c>
    </row>
    <row r="144" spans="1:28" s="150" customFormat="1" ht="30.75" customHeight="1">
      <c r="A144" s="143" t="s">
        <v>429</v>
      </c>
      <c r="B144" s="144" t="s">
        <v>430</v>
      </c>
      <c r="C144" s="145" t="s">
        <v>183</v>
      </c>
      <c r="D144" s="146">
        <v>1</v>
      </c>
      <c r="E144" s="146" t="s">
        <v>166</v>
      </c>
      <c r="F144" s="147">
        <f>F145</f>
        <v>280000</v>
      </c>
      <c r="G144" s="148">
        <v>1</v>
      </c>
      <c r="H144" s="148" t="s">
        <v>166</v>
      </c>
      <c r="I144" s="147">
        <f>I145</f>
        <v>280000</v>
      </c>
      <c r="J144" s="228">
        <f t="shared" si="6"/>
        <v>1</v>
      </c>
      <c r="K144" s="253"/>
      <c r="L144" s="149"/>
      <c r="M144" s="149" t="s">
        <v>159</v>
      </c>
      <c r="N144" s="149"/>
    </row>
    <row r="145" spans="1:28" s="150" customFormat="1">
      <c r="A145" s="248" t="s">
        <v>246</v>
      </c>
      <c r="B145" s="249" t="s">
        <v>34</v>
      </c>
      <c r="C145" s="145"/>
      <c r="D145" s="146"/>
      <c r="E145" s="146"/>
      <c r="F145" s="250">
        <f>SUM(F146:F148)</f>
        <v>280000</v>
      </c>
      <c r="G145" s="148"/>
      <c r="H145" s="148"/>
      <c r="I145" s="250">
        <f>SUM(I146:I148)</f>
        <v>280000</v>
      </c>
      <c r="J145" s="228">
        <f t="shared" si="6"/>
        <v>1</v>
      </c>
      <c r="K145" s="267"/>
      <c r="L145" s="149"/>
      <c r="M145" s="149"/>
      <c r="N145" s="149"/>
    </row>
    <row r="146" spans="1:28" s="150" customFormat="1">
      <c r="A146" s="225" t="s">
        <v>247</v>
      </c>
      <c r="B146" s="226" t="s">
        <v>35</v>
      </c>
      <c r="C146" s="145"/>
      <c r="D146" s="146"/>
      <c r="E146" s="146"/>
      <c r="F146" s="227">
        <v>55000</v>
      </c>
      <c r="G146" s="148"/>
      <c r="H146" s="148"/>
      <c r="I146" s="227">
        <f>'[1]BKU Desember '!$L$50</f>
        <v>55000</v>
      </c>
      <c r="J146" s="228">
        <f t="shared" si="6"/>
        <v>1</v>
      </c>
      <c r="K146" s="253"/>
      <c r="L146" s="149"/>
      <c r="M146" s="149"/>
      <c r="N146" s="149"/>
    </row>
    <row r="147" spans="1:28" s="150" customFormat="1">
      <c r="A147" s="225" t="s">
        <v>252</v>
      </c>
      <c r="B147" s="226" t="s">
        <v>39</v>
      </c>
      <c r="C147" s="145"/>
      <c r="D147" s="146"/>
      <c r="E147" s="146"/>
      <c r="F147" s="227">
        <v>75000</v>
      </c>
      <c r="G147" s="148"/>
      <c r="H147" s="148"/>
      <c r="I147" s="227">
        <f>'[1]BKU Desember '!$L$51</f>
        <v>75000</v>
      </c>
      <c r="J147" s="228">
        <f t="shared" si="6"/>
        <v>1</v>
      </c>
      <c r="K147" s="253"/>
      <c r="L147" s="149"/>
      <c r="M147" s="149"/>
      <c r="N147" s="149"/>
    </row>
    <row r="148" spans="1:28" s="150" customFormat="1">
      <c r="A148" s="225" t="s">
        <v>253</v>
      </c>
      <c r="B148" s="226" t="s">
        <v>40</v>
      </c>
      <c r="C148" s="145"/>
      <c r="D148" s="146"/>
      <c r="E148" s="146"/>
      <c r="F148" s="227">
        <v>150000</v>
      </c>
      <c r="G148" s="148"/>
      <c r="H148" s="148"/>
      <c r="I148" s="227">
        <f>'[1]BKU Desember '!$L$52</f>
        <v>150000</v>
      </c>
      <c r="J148" s="228">
        <f t="shared" si="6"/>
        <v>1</v>
      </c>
      <c r="K148" s="253"/>
      <c r="L148" s="149"/>
      <c r="M148" s="149"/>
      <c r="N148" s="149"/>
    </row>
    <row r="149" spans="1:28" s="150" customFormat="1" ht="25.5">
      <c r="A149" s="143" t="s">
        <v>297</v>
      </c>
      <c r="B149" s="144" t="s">
        <v>68</v>
      </c>
      <c r="C149" s="145" t="s">
        <v>184</v>
      </c>
      <c r="D149" s="146">
        <v>1</v>
      </c>
      <c r="E149" s="146" t="s">
        <v>166</v>
      </c>
      <c r="F149" s="147">
        <f>F150+F154</f>
        <v>302500</v>
      </c>
      <c r="G149" s="148">
        <v>1</v>
      </c>
      <c r="H149" s="148" t="s">
        <v>166</v>
      </c>
      <c r="I149" s="147">
        <f>I150+I154</f>
        <v>302500</v>
      </c>
      <c r="J149" s="228">
        <f t="shared" si="6"/>
        <v>1</v>
      </c>
      <c r="K149" s="259"/>
      <c r="L149" s="149"/>
      <c r="M149" s="149" t="s">
        <v>159</v>
      </c>
      <c r="N149" s="149"/>
    </row>
    <row r="150" spans="1:28" s="150" customFormat="1">
      <c r="A150" s="248" t="s">
        <v>246</v>
      </c>
      <c r="B150" s="249" t="s">
        <v>34</v>
      </c>
      <c r="C150" s="145"/>
      <c r="D150" s="146"/>
      <c r="E150" s="146"/>
      <c r="F150" s="250">
        <f>SUM(F151:F153)</f>
        <v>167500</v>
      </c>
      <c r="G150" s="148"/>
      <c r="H150" s="148"/>
      <c r="I150" s="250">
        <f>SUM(I151:I153)</f>
        <v>167500</v>
      </c>
      <c r="J150" s="228">
        <f t="shared" si="6"/>
        <v>1</v>
      </c>
      <c r="K150" s="262"/>
      <c r="L150" s="149"/>
      <c r="M150" s="149"/>
      <c r="N150" s="149"/>
    </row>
    <row r="151" spans="1:28" s="150" customFormat="1">
      <c r="A151" s="225" t="s">
        <v>247</v>
      </c>
      <c r="B151" s="226" t="s">
        <v>35</v>
      </c>
      <c r="C151" s="145"/>
      <c r="D151" s="146"/>
      <c r="E151" s="146"/>
      <c r="F151" s="227">
        <v>50000</v>
      </c>
      <c r="G151" s="148"/>
      <c r="H151" s="148"/>
      <c r="I151" s="227">
        <f>'[1]BKU Desember '!$L$186</f>
        <v>50000</v>
      </c>
      <c r="J151" s="228">
        <f t="shared" si="6"/>
        <v>1</v>
      </c>
      <c r="K151" s="265"/>
      <c r="L151" s="149"/>
      <c r="M151" s="149"/>
      <c r="N151" s="149"/>
    </row>
    <row r="152" spans="1:28" s="150" customFormat="1">
      <c r="A152" s="225" t="s">
        <v>252</v>
      </c>
      <c r="B152" s="226" t="s">
        <v>39</v>
      </c>
      <c r="C152" s="145"/>
      <c r="D152" s="146"/>
      <c r="E152" s="146"/>
      <c r="F152" s="227">
        <v>50000</v>
      </c>
      <c r="G152" s="148"/>
      <c r="H152" s="148"/>
      <c r="I152" s="227">
        <f>'[1]BKU Desember '!$L$187</f>
        <v>50000</v>
      </c>
      <c r="J152" s="228">
        <f t="shared" si="6"/>
        <v>1</v>
      </c>
      <c r="K152" s="259"/>
      <c r="L152" s="149"/>
      <c r="M152" s="149"/>
      <c r="N152" s="149"/>
    </row>
    <row r="153" spans="1:28" s="150" customFormat="1">
      <c r="A153" s="225" t="s">
        <v>253</v>
      </c>
      <c r="B153" s="226" t="s">
        <v>40</v>
      </c>
      <c r="C153" s="145"/>
      <c r="D153" s="146"/>
      <c r="E153" s="146"/>
      <c r="F153" s="227">
        <v>67500</v>
      </c>
      <c r="G153" s="148"/>
      <c r="H153" s="148"/>
      <c r="I153" s="227">
        <f>'[1]BKU Desember '!$L$188</f>
        <v>67500</v>
      </c>
      <c r="J153" s="228">
        <f t="shared" si="6"/>
        <v>1</v>
      </c>
      <c r="K153" s="265"/>
      <c r="L153" s="149"/>
      <c r="M153" s="149"/>
      <c r="N153" s="149"/>
    </row>
    <row r="154" spans="1:28" s="150" customFormat="1">
      <c r="A154" s="248" t="s">
        <v>254</v>
      </c>
      <c r="B154" s="249" t="s">
        <v>41</v>
      </c>
      <c r="C154" s="145"/>
      <c r="D154" s="146"/>
      <c r="E154" s="146"/>
      <c r="F154" s="250">
        <v>135000</v>
      </c>
      <c r="G154" s="148"/>
      <c r="H154" s="148"/>
      <c r="I154" s="250">
        <f>I155</f>
        <v>135000</v>
      </c>
      <c r="J154" s="228">
        <f t="shared" si="6"/>
        <v>1</v>
      </c>
      <c r="K154" s="262"/>
      <c r="L154" s="149"/>
      <c r="M154" s="149"/>
      <c r="N154" s="149"/>
    </row>
    <row r="155" spans="1:28" s="150" customFormat="1">
      <c r="A155" s="261" t="s">
        <v>255</v>
      </c>
      <c r="B155" s="226" t="s">
        <v>42</v>
      </c>
      <c r="C155" s="145"/>
      <c r="D155" s="146"/>
      <c r="E155" s="146"/>
      <c r="F155" s="227">
        <v>135000</v>
      </c>
      <c r="G155" s="148"/>
      <c r="H155" s="148"/>
      <c r="I155" s="227">
        <f>'[1]BKU Desember '!$L$191</f>
        <v>135000</v>
      </c>
      <c r="J155" s="228">
        <f t="shared" si="6"/>
        <v>1</v>
      </c>
      <c r="K155" s="259"/>
      <c r="L155" s="149"/>
      <c r="M155" s="149"/>
      <c r="N155" s="149"/>
    </row>
    <row r="156" spans="1:28" s="150" customFormat="1" ht="25.5">
      <c r="A156" s="143" t="s">
        <v>298</v>
      </c>
      <c r="B156" s="246" t="s">
        <v>69</v>
      </c>
      <c r="C156" s="145" t="s">
        <v>185</v>
      </c>
      <c r="D156" s="146">
        <v>1</v>
      </c>
      <c r="E156" s="146" t="s">
        <v>166</v>
      </c>
      <c r="F156" s="147">
        <f>F157</f>
        <v>4200000</v>
      </c>
      <c r="G156" s="148">
        <v>1</v>
      </c>
      <c r="H156" s="148" t="s">
        <v>166</v>
      </c>
      <c r="I156" s="147">
        <f>I157</f>
        <v>4200000</v>
      </c>
      <c r="J156" s="247">
        <f t="shared" si="6"/>
        <v>1</v>
      </c>
      <c r="K156" s="229"/>
      <c r="L156" s="149"/>
      <c r="M156" s="149" t="s">
        <v>494</v>
      </c>
      <c r="N156" s="149"/>
    </row>
    <row r="157" spans="1:28" s="150" customFormat="1">
      <c r="A157" s="248" t="s">
        <v>254</v>
      </c>
      <c r="B157" s="249" t="s">
        <v>41</v>
      </c>
      <c r="C157" s="145"/>
      <c r="D157" s="146"/>
      <c r="E157" s="146"/>
      <c r="F157" s="250">
        <f>F158</f>
        <v>4200000</v>
      </c>
      <c r="G157" s="148"/>
      <c r="H157" s="148"/>
      <c r="I157" s="250">
        <f>I158</f>
        <v>4200000</v>
      </c>
      <c r="J157" s="228">
        <f t="shared" si="6"/>
        <v>1</v>
      </c>
      <c r="K157" s="257"/>
      <c r="L157" s="149"/>
      <c r="M157" s="149"/>
      <c r="N157" s="149"/>
    </row>
    <row r="158" spans="1:28" s="150" customFormat="1">
      <c r="A158" s="261" t="s">
        <v>255</v>
      </c>
      <c r="B158" s="226" t="s">
        <v>42</v>
      </c>
      <c r="C158" s="145"/>
      <c r="D158" s="146"/>
      <c r="E158" s="146"/>
      <c r="F158" s="227">
        <v>4200000</v>
      </c>
      <c r="G158" s="148"/>
      <c r="H158" s="148"/>
      <c r="I158" s="227">
        <f>SUM(U158:AB160)</f>
        <v>4200000</v>
      </c>
      <c r="J158" s="228">
        <f t="shared" si="6"/>
        <v>1</v>
      </c>
      <c r="K158" s="229"/>
      <c r="L158" s="149"/>
      <c r="M158" s="149"/>
      <c r="N158" s="149"/>
      <c r="U158" s="256">
        <f>'[1]BKU BDG juni (REVISI)'!$L$25</f>
        <v>800000</v>
      </c>
      <c r="AB158" s="256">
        <f>'[1]BKU Desember '!$L$213</f>
        <v>800000</v>
      </c>
    </row>
    <row r="159" spans="1:28" s="150" customFormat="1">
      <c r="A159" s="143" t="s">
        <v>431</v>
      </c>
      <c r="B159" s="144" t="s">
        <v>432</v>
      </c>
      <c r="C159" s="145" t="s">
        <v>433</v>
      </c>
      <c r="D159" s="146">
        <v>1</v>
      </c>
      <c r="E159" s="146" t="s">
        <v>166</v>
      </c>
      <c r="F159" s="147">
        <f>F160+F164+F167</f>
        <v>0</v>
      </c>
      <c r="G159" s="148">
        <v>1</v>
      </c>
      <c r="H159" s="148" t="s">
        <v>166</v>
      </c>
      <c r="I159" s="147">
        <f>I160+I164+I167</f>
        <v>0</v>
      </c>
      <c r="J159" s="247">
        <v>0</v>
      </c>
      <c r="K159" s="252"/>
      <c r="L159" s="149"/>
      <c r="M159" s="268"/>
      <c r="N159" s="149"/>
      <c r="AB159" s="256">
        <f>'[1]BKU Desember '!$L$215</f>
        <v>1400000</v>
      </c>
    </row>
    <row r="160" spans="1:28" s="150" customFormat="1">
      <c r="A160" s="248" t="s">
        <v>246</v>
      </c>
      <c r="B160" s="249" t="s">
        <v>34</v>
      </c>
      <c r="C160" s="145"/>
      <c r="D160" s="146"/>
      <c r="E160" s="146"/>
      <c r="F160" s="250">
        <f>SUM(F161:F163)</f>
        <v>0</v>
      </c>
      <c r="G160" s="148"/>
      <c r="H160" s="148"/>
      <c r="I160" s="250">
        <f>SUM(I161:I163)</f>
        <v>0</v>
      </c>
      <c r="J160" s="264">
        <v>0</v>
      </c>
      <c r="K160" s="257"/>
      <c r="L160" s="149"/>
      <c r="M160" s="149"/>
      <c r="N160" s="149"/>
      <c r="AB160" s="256">
        <f>'[1]BKU Desember '!$L$217</f>
        <v>1200000</v>
      </c>
    </row>
    <row r="161" spans="1:25" s="150" customFormat="1">
      <c r="A161" s="225" t="s">
        <v>247</v>
      </c>
      <c r="B161" s="226" t="s">
        <v>35</v>
      </c>
      <c r="C161" s="145"/>
      <c r="D161" s="146"/>
      <c r="E161" s="146"/>
      <c r="F161" s="227">
        <v>0</v>
      </c>
      <c r="G161" s="148"/>
      <c r="H161" s="148"/>
      <c r="I161" s="227">
        <v>0</v>
      </c>
      <c r="J161" s="228">
        <v>0</v>
      </c>
      <c r="K161" s="259"/>
      <c r="L161" s="149"/>
      <c r="M161" s="149"/>
      <c r="N161" s="149"/>
    </row>
    <row r="162" spans="1:25" s="150" customFormat="1">
      <c r="A162" s="225" t="s">
        <v>252</v>
      </c>
      <c r="B162" s="226" t="s">
        <v>39</v>
      </c>
      <c r="C162" s="145"/>
      <c r="D162" s="146"/>
      <c r="E162" s="146"/>
      <c r="F162" s="227">
        <v>0</v>
      </c>
      <c r="G162" s="148"/>
      <c r="H162" s="148"/>
      <c r="I162" s="227">
        <v>0</v>
      </c>
      <c r="J162" s="228">
        <v>0</v>
      </c>
      <c r="K162" s="259"/>
      <c r="L162" s="149"/>
      <c r="M162" s="149"/>
      <c r="N162" s="149"/>
    </row>
    <row r="163" spans="1:25" s="150" customFormat="1">
      <c r="A163" s="225" t="s">
        <v>253</v>
      </c>
      <c r="B163" s="226" t="s">
        <v>40</v>
      </c>
      <c r="C163" s="145"/>
      <c r="D163" s="146"/>
      <c r="E163" s="146"/>
      <c r="F163" s="227" t="s">
        <v>434</v>
      </c>
      <c r="G163" s="148"/>
      <c r="H163" s="148"/>
      <c r="I163" s="227" t="s">
        <v>434</v>
      </c>
      <c r="J163" s="228">
        <v>0</v>
      </c>
      <c r="K163" s="229"/>
      <c r="L163" s="149"/>
      <c r="M163" s="149"/>
      <c r="N163" s="149"/>
    </row>
    <row r="164" spans="1:25" s="150" customFormat="1">
      <c r="A164" s="248" t="s">
        <v>254</v>
      </c>
      <c r="B164" s="249" t="s">
        <v>41</v>
      </c>
      <c r="C164" s="145"/>
      <c r="D164" s="146"/>
      <c r="E164" s="146"/>
      <c r="F164" s="250">
        <f>SUM(F165:F166)</f>
        <v>0</v>
      </c>
      <c r="G164" s="148"/>
      <c r="H164" s="148"/>
      <c r="I164" s="250">
        <f>SUM(I165:I166)</f>
        <v>0</v>
      </c>
      <c r="J164" s="264">
        <v>0</v>
      </c>
      <c r="K164" s="257"/>
      <c r="L164" s="149"/>
      <c r="M164" s="149"/>
      <c r="N164" s="149"/>
    </row>
    <row r="165" spans="1:25" s="150" customFormat="1">
      <c r="A165" s="225" t="s">
        <v>349</v>
      </c>
      <c r="B165" s="226" t="s">
        <v>71</v>
      </c>
      <c r="C165" s="145"/>
      <c r="D165" s="146"/>
      <c r="E165" s="146"/>
      <c r="F165" s="227">
        <v>0</v>
      </c>
      <c r="G165" s="148"/>
      <c r="H165" s="148"/>
      <c r="I165" s="227">
        <v>0</v>
      </c>
      <c r="J165" s="228">
        <v>0</v>
      </c>
      <c r="K165" s="229"/>
      <c r="L165" s="149"/>
      <c r="M165" s="149"/>
      <c r="N165" s="149"/>
    </row>
    <row r="166" spans="1:25" s="150" customFormat="1">
      <c r="A166" s="225" t="s">
        <v>255</v>
      </c>
      <c r="B166" s="226" t="s">
        <v>42</v>
      </c>
      <c r="C166" s="145"/>
      <c r="D166" s="146"/>
      <c r="E166" s="146"/>
      <c r="F166" s="227">
        <v>0</v>
      </c>
      <c r="G166" s="148"/>
      <c r="H166" s="148"/>
      <c r="I166" s="227">
        <v>0</v>
      </c>
      <c r="J166" s="228">
        <v>0</v>
      </c>
      <c r="K166" s="253"/>
      <c r="L166" s="149"/>
      <c r="M166" s="149"/>
      <c r="N166" s="149"/>
    </row>
    <row r="167" spans="1:25" s="150" customFormat="1">
      <c r="A167" s="248" t="s">
        <v>352</v>
      </c>
      <c r="B167" s="249" t="s">
        <v>43</v>
      </c>
      <c r="C167" s="145"/>
      <c r="D167" s="146"/>
      <c r="E167" s="146"/>
      <c r="F167" s="250">
        <f>SUM(F168)</f>
        <v>0</v>
      </c>
      <c r="G167" s="148"/>
      <c r="H167" s="148"/>
      <c r="I167" s="250">
        <f>SUM(I168)</f>
        <v>0</v>
      </c>
      <c r="J167" s="264">
        <v>0</v>
      </c>
      <c r="K167" s="262"/>
      <c r="L167" s="149"/>
      <c r="M167" s="149"/>
      <c r="N167" s="149"/>
    </row>
    <row r="168" spans="1:25" s="150" customFormat="1">
      <c r="A168" s="225" t="s">
        <v>359</v>
      </c>
      <c r="B168" s="226" t="s">
        <v>113</v>
      </c>
      <c r="C168" s="145"/>
      <c r="D168" s="146"/>
      <c r="E168" s="146"/>
      <c r="F168" s="227">
        <v>0</v>
      </c>
      <c r="G168" s="148"/>
      <c r="H168" s="148"/>
      <c r="I168" s="227">
        <v>0</v>
      </c>
      <c r="J168" s="228">
        <v>0</v>
      </c>
      <c r="K168" s="259"/>
      <c r="L168" s="149"/>
      <c r="M168" s="149"/>
      <c r="N168" s="149"/>
    </row>
    <row r="169" spans="1:25" s="150" customFormat="1" ht="25.5">
      <c r="A169" s="143" t="s">
        <v>435</v>
      </c>
      <c r="B169" s="144" t="s">
        <v>436</v>
      </c>
      <c r="C169" s="145" t="s">
        <v>187</v>
      </c>
      <c r="D169" s="146">
        <v>1</v>
      </c>
      <c r="E169" s="146" t="s">
        <v>425</v>
      </c>
      <c r="F169" s="147">
        <f>F170</f>
        <v>18890000</v>
      </c>
      <c r="G169" s="148">
        <v>1</v>
      </c>
      <c r="H169" s="148" t="s">
        <v>166</v>
      </c>
      <c r="I169" s="147">
        <f>I170</f>
        <v>18890000</v>
      </c>
      <c r="J169" s="247">
        <v>0</v>
      </c>
      <c r="K169" s="229"/>
      <c r="L169" s="149" t="s">
        <v>139</v>
      </c>
      <c r="M169" s="149" t="s">
        <v>159</v>
      </c>
      <c r="N169" s="149"/>
    </row>
    <row r="170" spans="1:25" s="150" customFormat="1">
      <c r="A170" s="248" t="s">
        <v>437</v>
      </c>
      <c r="B170" s="249" t="s">
        <v>27</v>
      </c>
      <c r="C170" s="145"/>
      <c r="D170" s="146"/>
      <c r="E170" s="146"/>
      <c r="F170" s="250">
        <f>SUM(F171)</f>
        <v>18890000</v>
      </c>
      <c r="G170" s="148"/>
      <c r="H170" s="148"/>
      <c r="I170" s="250">
        <f>I171</f>
        <v>18890000</v>
      </c>
      <c r="J170" s="264">
        <f t="shared" si="6"/>
        <v>1</v>
      </c>
      <c r="K170" s="257"/>
      <c r="L170" s="149"/>
      <c r="M170" s="149"/>
      <c r="N170" s="149"/>
    </row>
    <row r="171" spans="1:25" s="150" customFormat="1">
      <c r="A171" s="225" t="s">
        <v>438</v>
      </c>
      <c r="B171" s="226" t="s">
        <v>439</v>
      </c>
      <c r="C171" s="145"/>
      <c r="D171" s="146"/>
      <c r="E171" s="146"/>
      <c r="F171" s="227">
        <v>18890000</v>
      </c>
      <c r="G171" s="148"/>
      <c r="H171" s="148"/>
      <c r="I171" s="227">
        <f>SUM(V171:AA171)</f>
        <v>18890000</v>
      </c>
      <c r="J171" s="228">
        <f t="shared" si="6"/>
        <v>1</v>
      </c>
      <c r="K171" s="259"/>
      <c r="L171" s="149"/>
      <c r="M171" s="149"/>
      <c r="N171" s="149"/>
      <c r="V171" s="256">
        <f>'[1]BKU BDG JULI'!$L$13</f>
        <v>10800000</v>
      </c>
      <c r="Y171" s="256">
        <f>'[1]BKU oktober'!$L$31</f>
        <v>8090000</v>
      </c>
    </row>
    <row r="172" spans="1:25" s="281" customFormat="1">
      <c r="A172" s="277" t="s">
        <v>398</v>
      </c>
      <c r="B172" s="222" t="s">
        <v>399</v>
      </c>
      <c r="C172" s="232"/>
      <c r="D172" s="233"/>
      <c r="E172" s="233"/>
      <c r="F172" s="223">
        <f>F173+F186</f>
        <v>35750000</v>
      </c>
      <c r="G172" s="278"/>
      <c r="H172" s="278"/>
      <c r="I172" s="223">
        <f>I173+I186</f>
        <v>35750000</v>
      </c>
      <c r="J172" s="185">
        <f t="shared" si="6"/>
        <v>1</v>
      </c>
      <c r="K172" s="279"/>
      <c r="L172" s="233"/>
      <c r="M172" s="233"/>
      <c r="N172" s="233"/>
      <c r="O172" s="280"/>
    </row>
    <row r="173" spans="1:25" s="150" customFormat="1" ht="38.25">
      <c r="A173" s="143" t="s">
        <v>303</v>
      </c>
      <c r="B173" s="144" t="s">
        <v>76</v>
      </c>
      <c r="C173" s="145" t="s">
        <v>440</v>
      </c>
      <c r="D173" s="146">
        <v>1</v>
      </c>
      <c r="E173" s="146" t="s">
        <v>166</v>
      </c>
      <c r="F173" s="147">
        <f>F174+F179+F182+F184</f>
        <v>33750000</v>
      </c>
      <c r="G173" s="148">
        <v>1</v>
      </c>
      <c r="H173" s="148" t="s">
        <v>166</v>
      </c>
      <c r="I173" s="147">
        <f>I174+I179+I182+I184</f>
        <v>33750000</v>
      </c>
      <c r="J173" s="228">
        <f t="shared" si="6"/>
        <v>1</v>
      </c>
      <c r="K173" s="252"/>
      <c r="L173" s="149"/>
      <c r="M173" s="149" t="s">
        <v>159</v>
      </c>
      <c r="N173" s="149"/>
    </row>
    <row r="174" spans="1:25" s="150" customFormat="1">
      <c r="A174" s="248" t="s">
        <v>246</v>
      </c>
      <c r="B174" s="249" t="s">
        <v>34</v>
      </c>
      <c r="C174" s="145"/>
      <c r="D174" s="146"/>
      <c r="E174" s="146"/>
      <c r="F174" s="250">
        <f>SUM(F175:F178)</f>
        <v>19715000</v>
      </c>
      <c r="G174" s="148"/>
      <c r="H174" s="148"/>
      <c r="I174" s="250">
        <f>SUM(I175:I178)</f>
        <v>19715000</v>
      </c>
      <c r="J174" s="228">
        <f t="shared" si="6"/>
        <v>1</v>
      </c>
      <c r="K174" s="257"/>
      <c r="L174" s="149"/>
      <c r="M174" s="149"/>
      <c r="N174" s="149"/>
    </row>
    <row r="175" spans="1:25" s="150" customFormat="1">
      <c r="A175" s="225" t="s">
        <v>247</v>
      </c>
      <c r="B175" s="226" t="s">
        <v>35</v>
      </c>
      <c r="C175" s="145"/>
      <c r="D175" s="146"/>
      <c r="E175" s="146"/>
      <c r="F175" s="227">
        <f>SUM(P175:R175)</f>
        <v>2182500</v>
      </c>
      <c r="G175" s="148"/>
      <c r="H175" s="148"/>
      <c r="I175" s="227">
        <f>P175+Q175</f>
        <v>2182500</v>
      </c>
      <c r="J175" s="228">
        <f t="shared" si="6"/>
        <v>1</v>
      </c>
      <c r="K175" s="253"/>
      <c r="L175" s="149"/>
      <c r="M175" s="149"/>
      <c r="N175" s="149"/>
      <c r="P175" s="256">
        <f>'[1]BKU BDG juni (REVISI)'!$L$39</f>
        <v>1200000</v>
      </c>
      <c r="Q175" s="256">
        <f>'[1]BKU oktober'!$L$16</f>
        <v>982500</v>
      </c>
    </row>
    <row r="176" spans="1:25" s="150" customFormat="1">
      <c r="A176" s="225" t="s">
        <v>252</v>
      </c>
      <c r="B176" s="226" t="s">
        <v>39</v>
      </c>
      <c r="C176" s="145"/>
      <c r="D176" s="146"/>
      <c r="E176" s="146"/>
      <c r="F176" s="227">
        <f t="shared" ref="F176:F178" si="7">SUM(P176:R176)</f>
        <v>1125000</v>
      </c>
      <c r="G176" s="148"/>
      <c r="H176" s="148"/>
      <c r="I176" s="227">
        <f>Q176</f>
        <v>1125000</v>
      </c>
      <c r="J176" s="228">
        <f t="shared" si="6"/>
        <v>1</v>
      </c>
      <c r="K176" s="259"/>
      <c r="L176" s="149"/>
      <c r="M176" s="149"/>
      <c r="N176" s="149"/>
      <c r="Q176" s="256">
        <f>'[1]BKU oktober'!$L$17</f>
        <v>1125000</v>
      </c>
    </row>
    <row r="177" spans="1:18" s="150" customFormat="1">
      <c r="A177" s="225" t="s">
        <v>253</v>
      </c>
      <c r="B177" s="226" t="s">
        <v>40</v>
      </c>
      <c r="C177" s="145"/>
      <c r="D177" s="146"/>
      <c r="E177" s="146"/>
      <c r="F177" s="227">
        <f t="shared" si="7"/>
        <v>9207500</v>
      </c>
      <c r="G177" s="148"/>
      <c r="H177" s="148"/>
      <c r="I177" s="227">
        <f>SUM(P177:R177)</f>
        <v>9207500</v>
      </c>
      <c r="J177" s="228">
        <f t="shared" si="6"/>
        <v>1</v>
      </c>
      <c r="K177" s="229"/>
      <c r="L177" s="149"/>
      <c r="M177" s="149"/>
      <c r="N177" s="149"/>
      <c r="P177" s="256">
        <f>'[1]BKU BDG juni (REVISI)'!$L$40+'[1]BKU BDG juni (REVISI)'!$L$43+'[1]BKU BDG juni (REVISI)'!$L$46</f>
        <v>1942500</v>
      </c>
      <c r="Q177" s="256">
        <f>'[1]BKU oktober'!$L$18</f>
        <v>3645000</v>
      </c>
      <c r="R177" s="256">
        <f>'[1]BKU November'!$L$51</f>
        <v>3620000</v>
      </c>
    </row>
    <row r="178" spans="1:18" s="150" customFormat="1">
      <c r="A178" s="225" t="s">
        <v>351</v>
      </c>
      <c r="B178" s="226" t="s">
        <v>77</v>
      </c>
      <c r="C178" s="145"/>
      <c r="D178" s="146"/>
      <c r="E178" s="146"/>
      <c r="F178" s="227">
        <f t="shared" si="7"/>
        <v>7200000</v>
      </c>
      <c r="G178" s="148"/>
      <c r="H178" s="148"/>
      <c r="I178" s="227">
        <f>P178</f>
        <v>7200000</v>
      </c>
      <c r="J178" s="228">
        <f t="shared" si="6"/>
        <v>1</v>
      </c>
      <c r="K178" s="253"/>
      <c r="L178" s="149"/>
      <c r="M178" s="149"/>
      <c r="N178" s="149"/>
      <c r="P178" s="256">
        <f>'[1]BKU BDG juni (REVISI)'!$L$49</f>
        <v>7200000</v>
      </c>
    </row>
    <row r="179" spans="1:18" s="150" customFormat="1">
      <c r="A179" s="248" t="s">
        <v>254</v>
      </c>
      <c r="B179" s="249" t="s">
        <v>41</v>
      </c>
      <c r="C179" s="145"/>
      <c r="D179" s="146"/>
      <c r="E179" s="146"/>
      <c r="F179" s="250">
        <f>SUM(F180:F181)</f>
        <v>12735000</v>
      </c>
      <c r="G179" s="148"/>
      <c r="H179" s="148"/>
      <c r="I179" s="250">
        <f>SUM(I180:I181)</f>
        <v>12735000</v>
      </c>
      <c r="J179" s="228">
        <f t="shared" si="6"/>
        <v>1</v>
      </c>
      <c r="K179" s="257"/>
      <c r="L179" s="149"/>
      <c r="M179" s="149"/>
      <c r="N179" s="149"/>
    </row>
    <row r="180" spans="1:18" s="150" customFormat="1">
      <c r="A180" s="225" t="s">
        <v>348</v>
      </c>
      <c r="B180" s="226" t="s">
        <v>67</v>
      </c>
      <c r="C180" s="145"/>
      <c r="D180" s="146"/>
      <c r="E180" s="146"/>
      <c r="F180" s="227">
        <f>SUM(P180:R180)</f>
        <v>3750000</v>
      </c>
      <c r="G180" s="148"/>
      <c r="H180" s="148"/>
      <c r="I180" s="227">
        <f>Q180</f>
        <v>3750000</v>
      </c>
      <c r="J180" s="228">
        <f t="shared" si="6"/>
        <v>1</v>
      </c>
      <c r="K180" s="229"/>
      <c r="L180" s="149"/>
      <c r="M180" s="149"/>
      <c r="N180" s="149"/>
      <c r="Q180" s="256">
        <f>'[1]BKU oktober'!$L$21</f>
        <v>3750000</v>
      </c>
    </row>
    <row r="181" spans="1:18" s="150" customFormat="1">
      <c r="A181" s="225" t="s">
        <v>255</v>
      </c>
      <c r="B181" s="226" t="s">
        <v>42</v>
      </c>
      <c r="C181" s="145"/>
      <c r="D181" s="146"/>
      <c r="E181" s="146"/>
      <c r="F181" s="227">
        <f>SUM(P181:R181)</f>
        <v>8985000</v>
      </c>
      <c r="G181" s="148"/>
      <c r="H181" s="148"/>
      <c r="I181" s="227">
        <f>P181</f>
        <v>8985000</v>
      </c>
      <c r="J181" s="228">
        <f t="shared" si="6"/>
        <v>1</v>
      </c>
      <c r="K181" s="229"/>
      <c r="L181" s="149"/>
      <c r="M181" s="149"/>
      <c r="N181" s="149"/>
      <c r="P181" s="256">
        <f>'[1]BKU BDG juni (REVISI)'!$L$50+'[1]BKU BDG juni (REVISI)'!$L$52+'[1]BKU BDG juni (REVISI)'!$L$54+'[1]BKU BDG juni (REVISI)'!$L$56</f>
        <v>8985000</v>
      </c>
    </row>
    <row r="182" spans="1:18" s="150" customFormat="1">
      <c r="A182" s="248" t="s">
        <v>256</v>
      </c>
      <c r="B182" s="249" t="s">
        <v>43</v>
      </c>
      <c r="C182" s="145"/>
      <c r="D182" s="146"/>
      <c r="E182" s="146"/>
      <c r="F182" s="250">
        <f>SUM(F183)</f>
        <v>600000</v>
      </c>
      <c r="G182" s="148"/>
      <c r="H182" s="148"/>
      <c r="I182" s="250">
        <f>I183</f>
        <v>600000</v>
      </c>
      <c r="J182" s="228">
        <f t="shared" si="6"/>
        <v>1</v>
      </c>
      <c r="K182" s="262"/>
      <c r="L182" s="149"/>
      <c r="M182" s="149"/>
      <c r="N182" s="149"/>
    </row>
    <row r="183" spans="1:18" s="150" customFormat="1">
      <c r="A183" s="225" t="s">
        <v>257</v>
      </c>
      <c r="B183" s="226" t="s">
        <v>44</v>
      </c>
      <c r="C183" s="145"/>
      <c r="D183" s="146"/>
      <c r="E183" s="146"/>
      <c r="F183" s="227">
        <f>SUM(P183:R183)</f>
        <v>600000</v>
      </c>
      <c r="G183" s="148"/>
      <c r="H183" s="148"/>
      <c r="I183" s="227">
        <f>Q183+R183</f>
        <v>600000</v>
      </c>
      <c r="J183" s="228">
        <f t="shared" si="6"/>
        <v>1</v>
      </c>
      <c r="K183" s="259"/>
      <c r="L183" s="149"/>
      <c r="M183" s="149"/>
      <c r="N183" s="149"/>
      <c r="Q183" s="256">
        <f>'[1]BKU oktober'!$L$23</f>
        <v>400000</v>
      </c>
      <c r="R183" s="256">
        <f>'[1]BKU November'!$L$54</f>
        <v>200000</v>
      </c>
    </row>
    <row r="184" spans="1:18" s="150" customFormat="1">
      <c r="A184" s="248" t="s">
        <v>352</v>
      </c>
      <c r="B184" s="249" t="s">
        <v>78</v>
      </c>
      <c r="C184" s="145"/>
      <c r="D184" s="146"/>
      <c r="E184" s="146"/>
      <c r="F184" s="250">
        <f>SUM(F185)</f>
        <v>700000</v>
      </c>
      <c r="G184" s="148"/>
      <c r="H184" s="148"/>
      <c r="I184" s="250">
        <f>I185</f>
        <v>700000</v>
      </c>
      <c r="J184" s="228">
        <f t="shared" si="6"/>
        <v>1</v>
      </c>
      <c r="K184" s="262"/>
      <c r="L184" s="149"/>
      <c r="M184" s="149"/>
      <c r="N184" s="149"/>
    </row>
    <row r="185" spans="1:18" s="150" customFormat="1">
      <c r="A185" s="225" t="s">
        <v>353</v>
      </c>
      <c r="B185" s="226" t="s">
        <v>79</v>
      </c>
      <c r="C185" s="145"/>
      <c r="D185" s="146"/>
      <c r="E185" s="146"/>
      <c r="F185" s="227">
        <f>SUM(P185:R185)</f>
        <v>700000</v>
      </c>
      <c r="G185" s="148"/>
      <c r="H185" s="148"/>
      <c r="I185" s="227">
        <f>Q185</f>
        <v>700000</v>
      </c>
      <c r="J185" s="228">
        <f t="shared" si="6"/>
        <v>1</v>
      </c>
      <c r="K185" s="259"/>
      <c r="L185" s="149"/>
      <c r="M185" s="149"/>
      <c r="N185" s="149"/>
      <c r="Q185" s="256">
        <f>'[1]BKU oktober'!$L$24</f>
        <v>700000</v>
      </c>
    </row>
    <row r="186" spans="1:18" s="150" customFormat="1" ht="25.5">
      <c r="A186" s="143" t="s">
        <v>304</v>
      </c>
      <c r="B186" s="246" t="s">
        <v>80</v>
      </c>
      <c r="C186" s="145" t="s">
        <v>191</v>
      </c>
      <c r="D186" s="146">
        <v>1</v>
      </c>
      <c r="E186" s="146" t="s">
        <v>166</v>
      </c>
      <c r="F186" s="147">
        <f>F187</f>
        <v>2000000</v>
      </c>
      <c r="G186" s="148">
        <v>1</v>
      </c>
      <c r="H186" s="148" t="s">
        <v>166</v>
      </c>
      <c r="I186" s="147">
        <f>I187</f>
        <v>2000000</v>
      </c>
      <c r="J186" s="228">
        <f t="shared" si="6"/>
        <v>1</v>
      </c>
      <c r="K186" s="253"/>
      <c r="L186" s="149"/>
      <c r="M186" s="149" t="s">
        <v>162</v>
      </c>
      <c r="N186" s="149"/>
    </row>
    <row r="187" spans="1:18" s="150" customFormat="1">
      <c r="A187" s="248" t="s">
        <v>246</v>
      </c>
      <c r="B187" s="249" t="s">
        <v>34</v>
      </c>
      <c r="C187" s="145"/>
      <c r="D187" s="146"/>
      <c r="E187" s="146"/>
      <c r="F187" s="250">
        <f>F188</f>
        <v>2000000</v>
      </c>
      <c r="G187" s="148"/>
      <c r="H187" s="148"/>
      <c r="I187" s="250">
        <f>I188</f>
        <v>2000000</v>
      </c>
      <c r="J187" s="228">
        <f t="shared" si="6"/>
        <v>1</v>
      </c>
      <c r="K187" s="267"/>
      <c r="L187" s="149"/>
      <c r="M187" s="149"/>
      <c r="N187" s="149"/>
    </row>
    <row r="188" spans="1:18" s="150" customFormat="1">
      <c r="A188" s="225" t="s">
        <v>248</v>
      </c>
      <c r="B188" s="226" t="s">
        <v>54</v>
      </c>
      <c r="C188" s="145"/>
      <c r="D188" s="146"/>
      <c r="E188" s="146"/>
      <c r="F188" s="227">
        <v>2000000</v>
      </c>
      <c r="G188" s="148"/>
      <c r="H188" s="148"/>
      <c r="I188" s="227">
        <v>2000000</v>
      </c>
      <c r="J188" s="228">
        <f t="shared" si="6"/>
        <v>1</v>
      </c>
      <c r="K188" s="253"/>
      <c r="L188" s="149"/>
      <c r="M188" s="149"/>
      <c r="N188" s="149"/>
    </row>
    <row r="189" spans="1:18" s="182" customFormat="1">
      <c r="A189" s="175" t="s">
        <v>305</v>
      </c>
      <c r="B189" s="176" t="s">
        <v>81</v>
      </c>
      <c r="C189" s="177"/>
      <c r="D189" s="178"/>
      <c r="E189" s="178"/>
      <c r="F189" s="179">
        <f>F190+F203+F235+F269+F283</f>
        <v>676212911</v>
      </c>
      <c r="G189" s="180"/>
      <c r="H189" s="180"/>
      <c r="I189" s="179">
        <f>I190+I203+I235+I269+I283</f>
        <v>616777460</v>
      </c>
      <c r="J189" s="283">
        <f t="shared" si="6"/>
        <v>0.91210541822973268</v>
      </c>
      <c r="K189" s="284"/>
      <c r="L189" s="181"/>
      <c r="M189" s="181"/>
      <c r="N189" s="181"/>
      <c r="O189" s="285"/>
    </row>
    <row r="190" spans="1:18" s="306" customFormat="1">
      <c r="A190" s="296" t="s">
        <v>377</v>
      </c>
      <c r="B190" s="297" t="s">
        <v>376</v>
      </c>
      <c r="C190" s="298"/>
      <c r="D190" s="299"/>
      <c r="E190" s="299"/>
      <c r="F190" s="300">
        <f>F191+F196</f>
        <v>31180000</v>
      </c>
      <c r="G190" s="301"/>
      <c r="H190" s="301"/>
      <c r="I190" s="300">
        <f>I191+I196</f>
        <v>23640000</v>
      </c>
      <c r="J190" s="302">
        <f t="shared" si="6"/>
        <v>0.7581783194355356</v>
      </c>
      <c r="K190" s="303"/>
      <c r="L190" s="304"/>
      <c r="M190" s="304"/>
      <c r="N190" s="304"/>
      <c r="O190" s="305"/>
    </row>
    <row r="191" spans="1:18" s="150" customFormat="1" ht="27">
      <c r="A191" s="143" t="s">
        <v>306</v>
      </c>
      <c r="B191" s="144" t="s">
        <v>82</v>
      </c>
      <c r="C191" s="145" t="s">
        <v>192</v>
      </c>
      <c r="D191" s="146">
        <v>1</v>
      </c>
      <c r="E191" s="146" t="s">
        <v>166</v>
      </c>
      <c r="F191" s="147">
        <f>F192+F194</f>
        <v>15000000</v>
      </c>
      <c r="G191" s="148">
        <v>1</v>
      </c>
      <c r="H191" s="148" t="s">
        <v>166</v>
      </c>
      <c r="I191" s="147">
        <f>I192+I194</f>
        <v>11100000</v>
      </c>
      <c r="J191" s="228">
        <f t="shared" si="6"/>
        <v>0.74</v>
      </c>
      <c r="K191" s="252" t="s">
        <v>161</v>
      </c>
      <c r="L191" s="149"/>
      <c r="M191" s="149"/>
      <c r="N191" s="149"/>
    </row>
    <row r="192" spans="1:18" s="150" customFormat="1">
      <c r="A192" s="248" t="s">
        <v>246</v>
      </c>
      <c r="B192" s="249" t="s">
        <v>34</v>
      </c>
      <c r="C192" s="145"/>
      <c r="D192" s="146"/>
      <c r="E192" s="146"/>
      <c r="F192" s="250">
        <f>F193</f>
        <v>300000</v>
      </c>
      <c r="G192" s="148"/>
      <c r="H192" s="148"/>
      <c r="I192" s="250">
        <f>I193</f>
        <v>300000</v>
      </c>
      <c r="J192" s="228">
        <f t="shared" si="6"/>
        <v>1</v>
      </c>
      <c r="K192" s="267"/>
      <c r="L192" s="149"/>
      <c r="M192" s="149"/>
      <c r="N192" s="149"/>
    </row>
    <row r="193" spans="1:20" s="150" customFormat="1">
      <c r="A193" s="225"/>
      <c r="B193" s="226" t="s">
        <v>35</v>
      </c>
      <c r="C193" s="145"/>
      <c r="D193" s="146"/>
      <c r="E193" s="146"/>
      <c r="F193" s="227">
        <v>300000</v>
      </c>
      <c r="G193" s="148"/>
      <c r="H193" s="148"/>
      <c r="I193" s="227">
        <f>SUM(P193:Q193)</f>
        <v>300000</v>
      </c>
      <c r="J193" s="228">
        <f t="shared" si="6"/>
        <v>1</v>
      </c>
      <c r="K193" s="253"/>
      <c r="L193" s="149"/>
      <c r="M193" s="149"/>
      <c r="N193" s="149"/>
      <c r="P193" s="256">
        <f>'[1]BKU BDG april'!$L$16</f>
        <v>200000</v>
      </c>
      <c r="Q193" s="256">
        <f>'[1]BKU BDG JULI'!$L$35</f>
        <v>100000</v>
      </c>
    </row>
    <row r="194" spans="1:20" s="150" customFormat="1">
      <c r="A194" s="248" t="s">
        <v>254</v>
      </c>
      <c r="B194" s="249" t="s">
        <v>41</v>
      </c>
      <c r="C194" s="145"/>
      <c r="D194" s="146"/>
      <c r="E194" s="146"/>
      <c r="F194" s="250">
        <f>F195</f>
        <v>14700000</v>
      </c>
      <c r="G194" s="148"/>
      <c r="H194" s="148"/>
      <c r="I194" s="250">
        <f>I195</f>
        <v>10800000</v>
      </c>
      <c r="J194" s="228">
        <f t="shared" si="6"/>
        <v>0.73469387755102045</v>
      </c>
      <c r="K194" s="251"/>
      <c r="L194" s="149"/>
      <c r="M194" s="149"/>
      <c r="N194" s="149"/>
    </row>
    <row r="195" spans="1:20" s="150" customFormat="1">
      <c r="A195" s="225" t="s">
        <v>255</v>
      </c>
      <c r="B195" s="226" t="s">
        <v>42</v>
      </c>
      <c r="C195" s="145"/>
      <c r="D195" s="146"/>
      <c r="E195" s="146"/>
      <c r="F195" s="227">
        <v>14700000</v>
      </c>
      <c r="G195" s="148"/>
      <c r="H195" s="148"/>
      <c r="I195" s="227">
        <f>SUM(P195:S195)</f>
        <v>10800000</v>
      </c>
      <c r="J195" s="228">
        <f t="shared" si="6"/>
        <v>0.73469387755102045</v>
      </c>
      <c r="K195" s="252"/>
      <c r="L195" s="149"/>
      <c r="M195" s="149"/>
      <c r="N195" s="149"/>
      <c r="O195" s="256"/>
      <c r="P195" s="256">
        <f>'[1]BKU BDG april (revisi)'!$L$15</f>
        <v>3600000</v>
      </c>
      <c r="Q195" s="256">
        <f>'[1]BKU BDG JULI'!$L$36</f>
        <v>2700000</v>
      </c>
      <c r="R195" s="258">
        <f>'[1]BKU oktober'!$L$34</f>
        <v>2700000</v>
      </c>
      <c r="S195" s="256">
        <f>'[1]BKU Desember '!$L$56</f>
        <v>1800000</v>
      </c>
    </row>
    <row r="196" spans="1:20" s="150" customFormat="1" ht="38.25">
      <c r="A196" s="143" t="s">
        <v>307</v>
      </c>
      <c r="B196" s="246" t="s">
        <v>83</v>
      </c>
      <c r="C196" s="145" t="s">
        <v>495</v>
      </c>
      <c r="D196" s="146">
        <v>1</v>
      </c>
      <c r="E196" s="146" t="s">
        <v>425</v>
      </c>
      <c r="F196" s="147">
        <f>F197+F199+F201</f>
        <v>16180000</v>
      </c>
      <c r="G196" s="148">
        <v>1</v>
      </c>
      <c r="H196" s="148" t="s">
        <v>168</v>
      </c>
      <c r="I196" s="147">
        <f>I197+I199+I201</f>
        <v>12540000</v>
      </c>
      <c r="J196" s="228">
        <f t="shared" si="6"/>
        <v>0.77503090234857852</v>
      </c>
      <c r="K196" s="229" t="s">
        <v>161</v>
      </c>
      <c r="L196" s="149"/>
      <c r="M196" s="149"/>
      <c r="N196" s="149"/>
    </row>
    <row r="197" spans="1:20" s="150" customFormat="1">
      <c r="A197" s="248" t="s">
        <v>256</v>
      </c>
      <c r="B197" s="249" t="s">
        <v>43</v>
      </c>
      <c r="C197" s="145"/>
      <c r="D197" s="146"/>
      <c r="E197" s="146"/>
      <c r="F197" s="250">
        <f>F198</f>
        <v>3640000</v>
      </c>
      <c r="G197" s="148"/>
      <c r="H197" s="148"/>
      <c r="I197" s="250">
        <f>I198</f>
        <v>0</v>
      </c>
      <c r="J197" s="228">
        <f t="shared" si="6"/>
        <v>0</v>
      </c>
      <c r="K197" s="257"/>
      <c r="L197" s="149"/>
      <c r="M197" s="149"/>
      <c r="N197" s="149"/>
    </row>
    <row r="198" spans="1:20" s="150" customFormat="1">
      <c r="A198" s="225" t="s">
        <v>441</v>
      </c>
      <c r="B198" s="226" t="s">
        <v>442</v>
      </c>
      <c r="C198" s="145"/>
      <c r="D198" s="146"/>
      <c r="E198" s="146"/>
      <c r="F198" s="227">
        <v>3640000</v>
      </c>
      <c r="G198" s="148"/>
      <c r="H198" s="148"/>
      <c r="I198" s="250">
        <v>0</v>
      </c>
      <c r="J198" s="228">
        <f t="shared" si="6"/>
        <v>0</v>
      </c>
      <c r="K198" s="257"/>
      <c r="L198" s="149"/>
      <c r="M198" s="149"/>
      <c r="N198" s="149"/>
    </row>
    <row r="199" spans="1:20" s="150" customFormat="1">
      <c r="A199" s="248" t="s">
        <v>266</v>
      </c>
      <c r="B199" s="249" t="s">
        <v>444</v>
      </c>
      <c r="C199" s="145"/>
      <c r="D199" s="146"/>
      <c r="E199" s="146"/>
      <c r="F199" s="250">
        <f>F200</f>
        <v>9040000</v>
      </c>
      <c r="G199" s="148"/>
      <c r="H199" s="148"/>
      <c r="I199" s="250">
        <f>I200</f>
        <v>9040000</v>
      </c>
      <c r="J199" s="228">
        <f t="shared" si="6"/>
        <v>1</v>
      </c>
      <c r="K199" s="257"/>
      <c r="L199" s="149"/>
      <c r="M199" s="149"/>
      <c r="N199" s="149"/>
    </row>
    <row r="200" spans="1:20" s="150" customFormat="1">
      <c r="A200" s="225" t="s">
        <v>443</v>
      </c>
      <c r="B200" s="226" t="s">
        <v>90</v>
      </c>
      <c r="C200" s="145"/>
      <c r="D200" s="146"/>
      <c r="E200" s="146"/>
      <c r="F200" s="227">
        <v>9040000</v>
      </c>
      <c r="G200" s="148"/>
      <c r="H200" s="148"/>
      <c r="I200" s="263">
        <f>'[1]BKU BDG april (revisi)'!$L$16</f>
        <v>9040000</v>
      </c>
      <c r="J200" s="228">
        <f t="shared" ref="J200:J263" si="8">I200/F200</f>
        <v>1</v>
      </c>
      <c r="K200" s="257"/>
      <c r="L200" s="149"/>
      <c r="M200" s="149"/>
      <c r="N200" s="149"/>
    </row>
    <row r="201" spans="1:20" s="150" customFormat="1">
      <c r="A201" s="248" t="s">
        <v>362</v>
      </c>
      <c r="B201" s="249" t="s">
        <v>105</v>
      </c>
      <c r="C201" s="145"/>
      <c r="D201" s="146"/>
      <c r="E201" s="146"/>
      <c r="F201" s="250">
        <f>F202</f>
        <v>3500000</v>
      </c>
      <c r="G201" s="148"/>
      <c r="H201" s="148"/>
      <c r="I201" s="250">
        <f>I202</f>
        <v>3500000</v>
      </c>
      <c r="J201" s="228">
        <f t="shared" si="8"/>
        <v>1</v>
      </c>
      <c r="K201" s="257"/>
      <c r="L201" s="149"/>
      <c r="M201" s="149"/>
      <c r="N201" s="149"/>
    </row>
    <row r="202" spans="1:20" s="150" customFormat="1">
      <c r="A202" s="225" t="s">
        <v>364</v>
      </c>
      <c r="B202" s="226" t="s">
        <v>105</v>
      </c>
      <c r="C202" s="145"/>
      <c r="D202" s="146"/>
      <c r="E202" s="146"/>
      <c r="F202" s="227">
        <v>3500000</v>
      </c>
      <c r="G202" s="148"/>
      <c r="H202" s="148"/>
      <c r="I202" s="227">
        <f>'[1]BKU Desember '!$L$58</f>
        <v>3500000</v>
      </c>
      <c r="J202" s="228">
        <f t="shared" si="8"/>
        <v>1</v>
      </c>
      <c r="K202" s="229"/>
      <c r="L202" s="149"/>
      <c r="M202" s="149"/>
      <c r="N202" s="149"/>
    </row>
    <row r="203" spans="1:20" s="306" customFormat="1">
      <c r="A203" s="307" t="s">
        <v>378</v>
      </c>
      <c r="B203" s="297" t="s">
        <v>379</v>
      </c>
      <c r="C203" s="308"/>
      <c r="D203" s="309"/>
      <c r="E203" s="309"/>
      <c r="F203" s="300">
        <f>F204+F209+F214+F224+F227+F230</f>
        <v>82415000</v>
      </c>
      <c r="G203" s="310"/>
      <c r="H203" s="310"/>
      <c r="I203" s="300">
        <f>I204+I209+I214+I224+I227+I230</f>
        <v>77070460</v>
      </c>
      <c r="J203" s="302">
        <f t="shared" si="8"/>
        <v>0.93515088272765878</v>
      </c>
      <c r="K203" s="311"/>
      <c r="L203" s="309"/>
      <c r="M203" s="309"/>
      <c r="N203" s="309"/>
      <c r="O203" s="305"/>
    </row>
    <row r="204" spans="1:20" s="150" customFormat="1" ht="51">
      <c r="A204" s="143" t="s">
        <v>308</v>
      </c>
      <c r="B204" s="144" t="s">
        <v>84</v>
      </c>
      <c r="C204" s="145" t="s">
        <v>496</v>
      </c>
      <c r="D204" s="146">
        <v>1</v>
      </c>
      <c r="E204" s="146" t="s">
        <v>425</v>
      </c>
      <c r="F204" s="147">
        <f>F205+F207</f>
        <v>34800000</v>
      </c>
      <c r="G204" s="148">
        <v>1</v>
      </c>
      <c r="H204" s="148" t="s">
        <v>166</v>
      </c>
      <c r="I204" s="147">
        <f>I205+I207</f>
        <v>32250000</v>
      </c>
      <c r="J204" s="228">
        <f t="shared" si="8"/>
        <v>0.92672413793103448</v>
      </c>
      <c r="K204" s="229" t="s">
        <v>161</v>
      </c>
      <c r="L204" s="230"/>
      <c r="M204" s="149"/>
      <c r="N204" s="149"/>
    </row>
    <row r="205" spans="1:20" s="150" customFormat="1">
      <c r="A205" s="248" t="s">
        <v>246</v>
      </c>
      <c r="B205" s="249" t="s">
        <v>34</v>
      </c>
      <c r="C205" s="145"/>
      <c r="D205" s="146"/>
      <c r="E205" s="146"/>
      <c r="F205" s="250">
        <f>F206</f>
        <v>20400000</v>
      </c>
      <c r="G205" s="148"/>
      <c r="H205" s="148"/>
      <c r="I205" s="250">
        <f>I206</f>
        <v>17850000</v>
      </c>
      <c r="J205" s="228">
        <f t="shared" si="8"/>
        <v>0.875</v>
      </c>
      <c r="K205" s="257"/>
      <c r="L205" s="149"/>
      <c r="M205" s="149"/>
      <c r="N205" s="149"/>
    </row>
    <row r="206" spans="1:20" s="150" customFormat="1">
      <c r="A206" s="225" t="s">
        <v>253</v>
      </c>
      <c r="B206" s="226" t="s">
        <v>40</v>
      </c>
      <c r="C206" s="145"/>
      <c r="D206" s="146"/>
      <c r="E206" s="146"/>
      <c r="F206" s="227">
        <v>20400000</v>
      </c>
      <c r="G206" s="148"/>
      <c r="H206" s="148"/>
      <c r="I206" s="227">
        <f>SUM(P206:T206)</f>
        <v>17850000</v>
      </c>
      <c r="J206" s="228">
        <f t="shared" si="8"/>
        <v>0.875</v>
      </c>
      <c r="K206" s="229"/>
      <c r="L206" s="149"/>
      <c r="M206" s="149"/>
      <c r="N206" s="149"/>
      <c r="P206" s="256">
        <f>'[1]BKU BDG april (revisi)'!$L$19+'[1]BKU BDG april (revisi)'!$L$22+'[1]BKU BDG april (revisi)'!$L$25</f>
        <v>5465000</v>
      </c>
      <c r="Q206" s="256">
        <f>'[1]BKU BDG JULI'!$L$38+'[1]BKU BDG JULI'!$L$41</f>
        <v>4305000</v>
      </c>
      <c r="R206" s="256">
        <f>'[1]BKU oktober'!$L$36+'[1]BKU oktober'!$L$39</f>
        <v>3255000</v>
      </c>
      <c r="S206" s="256">
        <f>'[1]BKU November'!$L$26</f>
        <v>900000</v>
      </c>
      <c r="T206" s="256">
        <f>'[1]BKU Desember '!$L$64+'[1]BKU Desember '!$L$67+'[1]BKU Desember '!$L$61</f>
        <v>3925000</v>
      </c>
    </row>
    <row r="207" spans="1:20" s="150" customFormat="1">
      <c r="A207" s="248" t="s">
        <v>254</v>
      </c>
      <c r="B207" s="249" t="s">
        <v>41</v>
      </c>
      <c r="C207" s="145"/>
      <c r="D207" s="146"/>
      <c r="E207" s="146"/>
      <c r="F207" s="250">
        <f>F208</f>
        <v>14400000</v>
      </c>
      <c r="G207" s="148"/>
      <c r="H207" s="148"/>
      <c r="I207" s="250">
        <f>I208</f>
        <v>14400000</v>
      </c>
      <c r="J207" s="228">
        <f t="shared" si="8"/>
        <v>1</v>
      </c>
      <c r="K207" s="257"/>
      <c r="L207" s="149"/>
      <c r="M207" s="149"/>
      <c r="N207" s="149"/>
    </row>
    <row r="208" spans="1:20" s="150" customFormat="1">
      <c r="A208" s="225" t="s">
        <v>255</v>
      </c>
      <c r="B208" s="226" t="s">
        <v>42</v>
      </c>
      <c r="C208" s="145"/>
      <c r="D208" s="146"/>
      <c r="E208" s="146"/>
      <c r="F208" s="227">
        <v>14400000</v>
      </c>
      <c r="G208" s="148"/>
      <c r="H208" s="148"/>
      <c r="I208" s="227">
        <v>14400000</v>
      </c>
      <c r="J208" s="228">
        <f t="shared" si="8"/>
        <v>1</v>
      </c>
      <c r="K208" s="229"/>
      <c r="L208" s="149"/>
      <c r="M208" s="149"/>
      <c r="N208" s="149"/>
      <c r="P208" s="256">
        <f>'[1]BKU BDG april (revisi)'!$L$28</f>
        <v>4800000</v>
      </c>
      <c r="Q208" s="256">
        <f>'[1]BKU BDG JULI'!$L$44</f>
        <v>3600000</v>
      </c>
      <c r="R208" s="256">
        <f>'[1]BKU oktober'!$L$42</f>
        <v>3600000</v>
      </c>
      <c r="T208" s="256">
        <f>'[1]BKU Desember '!$L$70</f>
        <v>2400000</v>
      </c>
    </row>
    <row r="209" spans="1:16" s="150" customFormat="1" ht="18">
      <c r="A209" s="143" t="s">
        <v>309</v>
      </c>
      <c r="B209" s="144" t="s">
        <v>85</v>
      </c>
      <c r="C209" s="145" t="s">
        <v>497</v>
      </c>
      <c r="D209" s="146">
        <v>1</v>
      </c>
      <c r="E209" s="146" t="s">
        <v>425</v>
      </c>
      <c r="F209" s="147">
        <f>F210+F212</f>
        <v>1395000</v>
      </c>
      <c r="G209" s="148">
        <v>1</v>
      </c>
      <c r="H209" s="148" t="s">
        <v>166</v>
      </c>
      <c r="I209" s="147">
        <f>I210+I212</f>
        <v>1395000</v>
      </c>
      <c r="J209" s="228">
        <f t="shared" si="8"/>
        <v>1</v>
      </c>
      <c r="K209" s="253" t="s">
        <v>161</v>
      </c>
      <c r="L209" s="149"/>
      <c r="M209" s="149"/>
      <c r="N209" s="149"/>
    </row>
    <row r="210" spans="1:16" s="150" customFormat="1">
      <c r="A210" s="248" t="s">
        <v>246</v>
      </c>
      <c r="B210" s="249" t="s">
        <v>34</v>
      </c>
      <c r="C210" s="145"/>
      <c r="D210" s="146"/>
      <c r="E210" s="146"/>
      <c r="F210" s="250">
        <f>F211</f>
        <v>945000</v>
      </c>
      <c r="G210" s="148"/>
      <c r="H210" s="148"/>
      <c r="I210" s="250">
        <f>I211</f>
        <v>945000</v>
      </c>
      <c r="J210" s="228">
        <f t="shared" si="8"/>
        <v>1</v>
      </c>
      <c r="K210" s="267"/>
      <c r="L210" s="149"/>
      <c r="M210" s="149"/>
      <c r="N210" s="149"/>
    </row>
    <row r="211" spans="1:16" s="150" customFormat="1">
      <c r="A211" s="225" t="s">
        <v>253</v>
      </c>
      <c r="B211" s="226" t="s">
        <v>40</v>
      </c>
      <c r="C211" s="145"/>
      <c r="D211" s="146"/>
      <c r="E211" s="146"/>
      <c r="F211" s="227">
        <v>945000</v>
      </c>
      <c r="G211" s="148"/>
      <c r="H211" s="148"/>
      <c r="I211" s="227">
        <f>P211</f>
        <v>945000</v>
      </c>
      <c r="J211" s="228">
        <f t="shared" si="8"/>
        <v>1</v>
      </c>
      <c r="K211" s="253"/>
      <c r="L211" s="149"/>
      <c r="M211" s="149"/>
      <c r="N211" s="149"/>
      <c r="P211" s="256">
        <f>'[1]BKU November'!$L$29</f>
        <v>945000</v>
      </c>
    </row>
    <row r="212" spans="1:16" s="150" customFormat="1">
      <c r="A212" s="248" t="s">
        <v>254</v>
      </c>
      <c r="B212" s="249" t="s">
        <v>41</v>
      </c>
      <c r="C212" s="145"/>
      <c r="D212" s="146"/>
      <c r="E212" s="146"/>
      <c r="F212" s="250">
        <f>F213</f>
        <v>450000</v>
      </c>
      <c r="G212" s="148"/>
      <c r="H212" s="148"/>
      <c r="I212" s="250">
        <f>I213</f>
        <v>450000</v>
      </c>
      <c r="J212" s="228">
        <f t="shared" si="8"/>
        <v>1</v>
      </c>
      <c r="K212" s="267"/>
      <c r="L212" s="149"/>
      <c r="M212" s="149"/>
      <c r="N212" s="149"/>
    </row>
    <row r="213" spans="1:16" s="150" customFormat="1" ht="22.5">
      <c r="A213" s="225" t="s">
        <v>354</v>
      </c>
      <c r="B213" s="260" t="s">
        <v>86</v>
      </c>
      <c r="C213" s="145"/>
      <c r="D213" s="146"/>
      <c r="E213" s="146"/>
      <c r="F213" s="227">
        <v>450000</v>
      </c>
      <c r="G213" s="148"/>
      <c r="H213" s="148"/>
      <c r="I213" s="227">
        <f>P213</f>
        <v>450000</v>
      </c>
      <c r="J213" s="228">
        <f t="shared" si="8"/>
        <v>1</v>
      </c>
      <c r="K213" s="253"/>
      <c r="L213" s="149"/>
      <c r="M213" s="149"/>
      <c r="N213" s="149"/>
      <c r="P213" s="256">
        <f>'[1]BKU November'!$L$32</f>
        <v>450000</v>
      </c>
    </row>
    <row r="214" spans="1:16" s="150" customFormat="1" ht="38.25">
      <c r="A214" s="143" t="s">
        <v>310</v>
      </c>
      <c r="B214" s="246" t="s">
        <v>87</v>
      </c>
      <c r="C214" s="145" t="s">
        <v>498</v>
      </c>
      <c r="D214" s="146">
        <v>1</v>
      </c>
      <c r="E214" s="146" t="s">
        <v>425</v>
      </c>
      <c r="F214" s="147">
        <f>F215+F219+F222</f>
        <v>18530000</v>
      </c>
      <c r="G214" s="148">
        <v>1</v>
      </c>
      <c r="H214" s="148" t="s">
        <v>166</v>
      </c>
      <c r="I214" s="147">
        <f>I215+I219+I222</f>
        <v>18530000</v>
      </c>
      <c r="J214" s="228">
        <f t="shared" si="8"/>
        <v>1</v>
      </c>
      <c r="K214" s="229" t="s">
        <v>161</v>
      </c>
      <c r="L214" s="149"/>
      <c r="M214" s="149"/>
      <c r="N214" s="149"/>
    </row>
    <row r="215" spans="1:16" s="150" customFormat="1">
      <c r="A215" s="248" t="s">
        <v>246</v>
      </c>
      <c r="B215" s="249" t="s">
        <v>34</v>
      </c>
      <c r="C215" s="145"/>
      <c r="D215" s="146"/>
      <c r="E215" s="146"/>
      <c r="F215" s="250">
        <f>SUM(F216:F218)</f>
        <v>1690000</v>
      </c>
      <c r="G215" s="148"/>
      <c r="H215" s="148"/>
      <c r="I215" s="250">
        <f>SUM(I216:I218)</f>
        <v>1690000</v>
      </c>
      <c r="J215" s="228">
        <f t="shared" si="8"/>
        <v>1</v>
      </c>
      <c r="K215" s="262"/>
      <c r="L215" s="149"/>
      <c r="M215" s="149"/>
      <c r="N215" s="149"/>
    </row>
    <row r="216" spans="1:16" s="150" customFormat="1">
      <c r="A216" s="225" t="s">
        <v>247</v>
      </c>
      <c r="B216" s="226" t="s">
        <v>35</v>
      </c>
      <c r="C216" s="145"/>
      <c r="D216" s="146"/>
      <c r="E216" s="146"/>
      <c r="F216" s="227">
        <v>200000</v>
      </c>
      <c r="G216" s="148"/>
      <c r="H216" s="148"/>
      <c r="I216" s="227">
        <f>'[1]BKU BDG april (revisi)'!$L$30+'[1]BKU BDG april (revisi)'!$L$37</f>
        <v>200000</v>
      </c>
      <c r="J216" s="228">
        <f t="shared" si="8"/>
        <v>1</v>
      </c>
      <c r="K216" s="259"/>
      <c r="L216" s="149"/>
      <c r="M216" s="149"/>
      <c r="N216" s="149"/>
    </row>
    <row r="217" spans="1:16" s="150" customFormat="1">
      <c r="A217" s="225" t="s">
        <v>252</v>
      </c>
      <c r="B217" s="226" t="s">
        <v>39</v>
      </c>
      <c r="C217" s="145"/>
      <c r="D217" s="146"/>
      <c r="E217" s="146"/>
      <c r="F217" s="227">
        <v>200000</v>
      </c>
      <c r="G217" s="148"/>
      <c r="H217" s="148"/>
      <c r="I217" s="227">
        <f>'[1]BKU BDG april (revisi)'!$L$31+'[1]BKU BDG april (revisi)'!$L$38</f>
        <v>200000</v>
      </c>
      <c r="J217" s="228">
        <f t="shared" si="8"/>
        <v>1</v>
      </c>
      <c r="K217" s="259"/>
      <c r="L217" s="149"/>
      <c r="M217" s="149"/>
      <c r="N217" s="149"/>
    </row>
    <row r="218" spans="1:16" s="150" customFormat="1">
      <c r="A218" s="225" t="s">
        <v>253</v>
      </c>
      <c r="B218" s="226" t="s">
        <v>40</v>
      </c>
      <c r="C218" s="145"/>
      <c r="D218" s="146"/>
      <c r="E218" s="146"/>
      <c r="F218" s="227">
        <v>1290000</v>
      </c>
      <c r="G218" s="148"/>
      <c r="H218" s="148"/>
      <c r="I218" s="227">
        <f>'[1]BKU BDG april (revisi)'!$L$39+'[1]BKU BDG april (revisi)'!$L$32+'[1]BKU oktober'!$L$44+'[1]BKU November'!$L$34+'[1]BKU Desember '!$L$80</f>
        <v>1290000</v>
      </c>
      <c r="J218" s="228">
        <f t="shared" si="8"/>
        <v>1</v>
      </c>
      <c r="K218" s="259"/>
      <c r="L218" s="149"/>
      <c r="M218" s="149"/>
      <c r="N218" s="149"/>
    </row>
    <row r="219" spans="1:16" s="150" customFormat="1">
      <c r="A219" s="248" t="s">
        <v>254</v>
      </c>
      <c r="B219" s="249" t="s">
        <v>41</v>
      </c>
      <c r="C219" s="145"/>
      <c r="D219" s="146"/>
      <c r="E219" s="146"/>
      <c r="F219" s="250">
        <f>SUM(F220:F221)</f>
        <v>3840000</v>
      </c>
      <c r="G219" s="148"/>
      <c r="H219" s="148"/>
      <c r="I219" s="250">
        <f>SUM(I220:I221)</f>
        <v>3840000</v>
      </c>
      <c r="J219" s="228">
        <f t="shared" si="8"/>
        <v>1</v>
      </c>
      <c r="K219" s="262"/>
      <c r="L219" s="149"/>
      <c r="M219" s="149"/>
      <c r="N219" s="149"/>
    </row>
    <row r="220" spans="1:16" s="150" customFormat="1">
      <c r="A220" s="225" t="s">
        <v>354</v>
      </c>
      <c r="B220" s="226" t="s">
        <v>86</v>
      </c>
      <c r="C220" s="145"/>
      <c r="D220" s="146"/>
      <c r="E220" s="146"/>
      <c r="F220" s="227">
        <v>2640000</v>
      </c>
      <c r="G220" s="148"/>
      <c r="H220" s="148"/>
      <c r="I220" s="263">
        <f>'[1]BKU BDG april (revisi)'!$L$35+'[1]BKU BDG JULI'!$L$46+'[1]BKU oktober'!$L$47+'[1]BKU Desember '!$L$83</f>
        <v>2640000</v>
      </c>
      <c r="J220" s="228">
        <f t="shared" si="8"/>
        <v>1</v>
      </c>
      <c r="K220" s="262"/>
      <c r="L220" s="149"/>
      <c r="M220" s="149"/>
      <c r="N220" s="149"/>
    </row>
    <row r="221" spans="1:16" s="150" customFormat="1">
      <c r="A221" s="225" t="s">
        <v>255</v>
      </c>
      <c r="B221" s="226" t="s">
        <v>42</v>
      </c>
      <c r="C221" s="145"/>
      <c r="D221" s="146"/>
      <c r="E221" s="146"/>
      <c r="F221" s="227">
        <v>1200000</v>
      </c>
      <c r="G221" s="148"/>
      <c r="H221" s="148"/>
      <c r="I221" s="227">
        <f>'[1]BKU BDG april (revisi)'!$L$42+'[1]BKU oktober'!$L$49+'[1]BKU Desember '!$L$85</f>
        <v>1200000</v>
      </c>
      <c r="J221" s="228">
        <f t="shared" si="8"/>
        <v>1</v>
      </c>
      <c r="K221" s="259"/>
      <c r="L221" s="149"/>
      <c r="M221" s="149"/>
      <c r="N221" s="149"/>
    </row>
    <row r="222" spans="1:16" s="150" customFormat="1">
      <c r="A222" s="248" t="s">
        <v>362</v>
      </c>
      <c r="B222" s="249" t="s">
        <v>105</v>
      </c>
      <c r="C222" s="145"/>
      <c r="D222" s="146"/>
      <c r="E222" s="146"/>
      <c r="F222" s="250">
        <f>F223</f>
        <v>13000000</v>
      </c>
      <c r="G222" s="148"/>
      <c r="H222" s="148"/>
      <c r="I222" s="147">
        <f>I223</f>
        <v>13000000</v>
      </c>
      <c r="J222" s="228">
        <f t="shared" si="8"/>
        <v>1</v>
      </c>
      <c r="K222" s="259"/>
      <c r="L222" s="149"/>
      <c r="M222" s="149"/>
      <c r="N222" s="149"/>
    </row>
    <row r="223" spans="1:16" s="150" customFormat="1">
      <c r="A223" s="225" t="s">
        <v>364</v>
      </c>
      <c r="B223" s="226" t="s">
        <v>105</v>
      </c>
      <c r="C223" s="145"/>
      <c r="D223" s="146"/>
      <c r="E223" s="146"/>
      <c r="F223" s="227">
        <v>13000000</v>
      </c>
      <c r="G223" s="148"/>
      <c r="H223" s="148"/>
      <c r="I223" s="227">
        <f>'[1]BKU oktober'!$L$56</f>
        <v>13000000</v>
      </c>
      <c r="J223" s="228">
        <f t="shared" si="8"/>
        <v>1</v>
      </c>
      <c r="K223" s="259"/>
      <c r="L223" s="149"/>
      <c r="M223" s="149"/>
      <c r="N223" s="149"/>
    </row>
    <row r="224" spans="1:16" s="150" customFormat="1" ht="38.25">
      <c r="A224" s="143" t="s">
        <v>311</v>
      </c>
      <c r="B224" s="144" t="s">
        <v>88</v>
      </c>
      <c r="C224" s="145" t="s">
        <v>499</v>
      </c>
      <c r="D224" s="146">
        <v>1</v>
      </c>
      <c r="E224" s="146" t="s">
        <v>425</v>
      </c>
      <c r="F224" s="147">
        <f>F225</f>
        <v>3120000</v>
      </c>
      <c r="G224" s="148">
        <v>1</v>
      </c>
      <c r="H224" s="148" t="s">
        <v>166</v>
      </c>
      <c r="I224" s="147">
        <f>I225</f>
        <v>1862960</v>
      </c>
      <c r="J224" s="228">
        <f t="shared" si="8"/>
        <v>0.59710256410256413</v>
      </c>
      <c r="K224" s="259" t="s">
        <v>161</v>
      </c>
      <c r="L224" s="230"/>
      <c r="M224" s="149"/>
      <c r="N224" s="149"/>
    </row>
    <row r="225" spans="1:15" s="150" customFormat="1" ht="18">
      <c r="A225" s="248" t="s">
        <v>266</v>
      </c>
      <c r="B225" s="254" t="s">
        <v>89</v>
      </c>
      <c r="C225" s="145"/>
      <c r="D225" s="146"/>
      <c r="E225" s="146"/>
      <c r="F225" s="250">
        <f>F226</f>
        <v>3120000</v>
      </c>
      <c r="G225" s="148"/>
      <c r="H225" s="148"/>
      <c r="I225" s="250">
        <f>I226</f>
        <v>1862960</v>
      </c>
      <c r="J225" s="228">
        <f t="shared" si="8"/>
        <v>0.59710256410256413</v>
      </c>
      <c r="K225" s="262"/>
      <c r="L225" s="149"/>
      <c r="M225" s="149"/>
      <c r="N225" s="149"/>
    </row>
    <row r="226" spans="1:15" s="150" customFormat="1" ht="22.5">
      <c r="A226" s="261" t="s">
        <v>267</v>
      </c>
      <c r="B226" s="260" t="s">
        <v>90</v>
      </c>
      <c r="C226" s="145"/>
      <c r="D226" s="146"/>
      <c r="E226" s="146"/>
      <c r="F226" s="227">
        <v>3120000</v>
      </c>
      <c r="G226" s="148"/>
      <c r="H226" s="148"/>
      <c r="I226" s="227">
        <f>'[1]BKU BDG april (revisi)'!$L$44</f>
        <v>1862960</v>
      </c>
      <c r="J226" s="228">
        <f t="shared" si="8"/>
        <v>0.59710256410256413</v>
      </c>
      <c r="K226" s="259"/>
      <c r="L226" s="149"/>
      <c r="M226" s="149"/>
      <c r="N226" s="149"/>
    </row>
    <row r="227" spans="1:15" s="150" customFormat="1" ht="38.25">
      <c r="A227" s="143" t="s">
        <v>313</v>
      </c>
      <c r="B227" s="144" t="s">
        <v>92</v>
      </c>
      <c r="C227" s="145" t="s">
        <v>199</v>
      </c>
      <c r="D227" s="146">
        <v>1</v>
      </c>
      <c r="E227" s="146" t="s">
        <v>425</v>
      </c>
      <c r="F227" s="147">
        <f>F228</f>
        <v>6120000</v>
      </c>
      <c r="G227" s="148">
        <v>1</v>
      </c>
      <c r="H227" s="148" t="s">
        <v>166</v>
      </c>
      <c r="I227" s="147">
        <v>6120000</v>
      </c>
      <c r="J227" s="228">
        <f t="shared" si="8"/>
        <v>1</v>
      </c>
      <c r="K227" s="229" t="s">
        <v>161</v>
      </c>
      <c r="L227" s="149"/>
      <c r="M227" s="149"/>
      <c r="N227" s="149"/>
    </row>
    <row r="228" spans="1:15" s="150" customFormat="1" ht="18">
      <c r="A228" s="248" t="s">
        <v>266</v>
      </c>
      <c r="B228" s="254" t="s">
        <v>89</v>
      </c>
      <c r="C228" s="145"/>
      <c r="D228" s="146"/>
      <c r="E228" s="146"/>
      <c r="F228" s="250">
        <f>F229</f>
        <v>6120000</v>
      </c>
      <c r="G228" s="148"/>
      <c r="H228" s="148"/>
      <c r="I228" s="250">
        <f>I229</f>
        <v>5355000</v>
      </c>
      <c r="J228" s="228">
        <f t="shared" si="8"/>
        <v>0.875</v>
      </c>
      <c r="K228" s="257"/>
      <c r="L228" s="230"/>
      <c r="M228" s="149"/>
      <c r="N228" s="149"/>
    </row>
    <row r="229" spans="1:15" s="150" customFormat="1" ht="22.5">
      <c r="A229" s="261" t="s">
        <v>267</v>
      </c>
      <c r="B229" s="260" t="s">
        <v>90</v>
      </c>
      <c r="C229" s="145"/>
      <c r="D229" s="146"/>
      <c r="E229" s="146"/>
      <c r="F229" s="227">
        <v>6120000</v>
      </c>
      <c r="G229" s="148"/>
      <c r="H229" s="148"/>
      <c r="I229" s="227">
        <f>'[1]BKU BDG april (revisi)'!$L$45+'[1]BKU BDG JULI'!$L$48+'[1]BKU oktober'!$L$51+'[1]BKU Desember '!$L$72</f>
        <v>5355000</v>
      </c>
      <c r="J229" s="228">
        <f t="shared" si="8"/>
        <v>0.875</v>
      </c>
      <c r="K229" s="229"/>
      <c r="L229" s="149"/>
      <c r="M229" s="149"/>
      <c r="N229" s="149"/>
    </row>
    <row r="230" spans="1:15" s="150" customFormat="1" ht="25.5">
      <c r="A230" s="143" t="s">
        <v>314</v>
      </c>
      <c r="B230" s="246" t="s">
        <v>93</v>
      </c>
      <c r="C230" s="145" t="s">
        <v>200</v>
      </c>
      <c r="D230" s="146">
        <v>1</v>
      </c>
      <c r="E230" s="146" t="s">
        <v>166</v>
      </c>
      <c r="F230" s="147">
        <f>F231+F233</f>
        <v>18450000</v>
      </c>
      <c r="G230" s="148">
        <v>1</v>
      </c>
      <c r="H230" s="148" t="s">
        <v>166</v>
      </c>
      <c r="I230" s="147">
        <f>I231+I233</f>
        <v>16912500</v>
      </c>
      <c r="J230" s="228">
        <f t="shared" si="8"/>
        <v>0.91666666666666663</v>
      </c>
      <c r="K230" s="252" t="s">
        <v>161</v>
      </c>
      <c r="L230" s="230"/>
      <c r="M230" s="149"/>
      <c r="N230" s="149"/>
    </row>
    <row r="231" spans="1:15" s="150" customFormat="1">
      <c r="A231" s="248" t="s">
        <v>246</v>
      </c>
      <c r="B231" s="249" t="s">
        <v>34</v>
      </c>
      <c r="C231" s="145"/>
      <c r="D231" s="146"/>
      <c r="E231" s="146"/>
      <c r="F231" s="250">
        <f>F232</f>
        <v>3690000</v>
      </c>
      <c r="G231" s="148"/>
      <c r="H231" s="148"/>
      <c r="I231" s="250">
        <f>I232</f>
        <v>2152500</v>
      </c>
      <c r="J231" s="228">
        <f t="shared" si="8"/>
        <v>0.58333333333333337</v>
      </c>
      <c r="K231" s="257"/>
      <c r="L231" s="149"/>
      <c r="M231" s="149"/>
      <c r="N231" s="149"/>
    </row>
    <row r="232" spans="1:15" s="150" customFormat="1">
      <c r="A232" s="225" t="s">
        <v>253</v>
      </c>
      <c r="B232" s="226" t="s">
        <v>40</v>
      </c>
      <c r="C232" s="145"/>
      <c r="D232" s="146"/>
      <c r="E232" s="146"/>
      <c r="F232" s="227">
        <v>3690000</v>
      </c>
      <c r="G232" s="148"/>
      <c r="H232" s="148"/>
      <c r="I232" s="227">
        <f>'[1]BKU BDG april (revisi)'!$L$48+'[1]BKU November'!$L$37+'[1]BKU Desember '!$L$75</f>
        <v>2152500</v>
      </c>
      <c r="J232" s="228">
        <f t="shared" si="8"/>
        <v>0.58333333333333337</v>
      </c>
      <c r="K232" s="229"/>
      <c r="L232" s="149"/>
      <c r="M232" s="149"/>
      <c r="N232" s="149"/>
    </row>
    <row r="233" spans="1:15" s="150" customFormat="1">
      <c r="A233" s="248" t="s">
        <v>254</v>
      </c>
      <c r="B233" s="249" t="s">
        <v>41</v>
      </c>
      <c r="C233" s="145"/>
      <c r="D233" s="146"/>
      <c r="E233" s="146"/>
      <c r="F233" s="250">
        <f>F234</f>
        <v>14760000</v>
      </c>
      <c r="G233" s="148"/>
      <c r="H233" s="148"/>
      <c r="I233" s="250">
        <f>I234</f>
        <v>14760000</v>
      </c>
      <c r="J233" s="228">
        <f t="shared" si="8"/>
        <v>1</v>
      </c>
      <c r="K233" s="251"/>
      <c r="L233" s="149"/>
      <c r="M233" s="149"/>
      <c r="N233" s="149"/>
    </row>
    <row r="234" spans="1:15" s="150" customFormat="1">
      <c r="A234" s="225" t="s">
        <v>255</v>
      </c>
      <c r="B234" s="226" t="s">
        <v>42</v>
      </c>
      <c r="C234" s="145"/>
      <c r="D234" s="146"/>
      <c r="E234" s="146"/>
      <c r="F234" s="227">
        <v>14760000</v>
      </c>
      <c r="G234" s="148"/>
      <c r="H234" s="148"/>
      <c r="I234" s="227">
        <f>'[1]BKU BDG april (revisi)'!$L$51+'[1]BKU BDG JULI'!$L$51+'[1]BKU oktober'!$L$54+'[1]BKU Desember '!$L$78</f>
        <v>14760000</v>
      </c>
      <c r="J234" s="228">
        <f t="shared" si="8"/>
        <v>1</v>
      </c>
      <c r="K234" s="252"/>
      <c r="L234" s="149"/>
      <c r="M234" s="149"/>
      <c r="N234" s="149"/>
    </row>
    <row r="235" spans="1:15" s="315" customFormat="1">
      <c r="A235" s="312" t="s">
        <v>380</v>
      </c>
      <c r="B235" s="297" t="s">
        <v>381</v>
      </c>
      <c r="C235" s="308"/>
      <c r="D235" s="309"/>
      <c r="E235" s="309"/>
      <c r="F235" s="300">
        <f>F236+F241+F246+F251+F256++F261+F264</f>
        <v>259472911</v>
      </c>
      <c r="G235" s="310"/>
      <c r="H235" s="310"/>
      <c r="I235" s="300">
        <f>I236+I241+I246+I251+I256+I261+I264</f>
        <v>236723500</v>
      </c>
      <c r="J235" s="302">
        <f t="shared" si="8"/>
        <v>0.91232452392689267</v>
      </c>
      <c r="K235" s="313"/>
      <c r="L235" s="309"/>
      <c r="M235" s="309"/>
      <c r="N235" s="309"/>
      <c r="O235" s="314"/>
    </row>
    <row r="236" spans="1:15" s="150" customFormat="1" ht="25.5">
      <c r="A236" s="143" t="s">
        <v>315</v>
      </c>
      <c r="B236" s="246" t="s">
        <v>94</v>
      </c>
      <c r="C236" s="145" t="s">
        <v>201</v>
      </c>
      <c r="D236" s="146">
        <v>1</v>
      </c>
      <c r="E236" s="146" t="s">
        <v>425</v>
      </c>
      <c r="F236" s="147">
        <f>F237</f>
        <v>62249489</v>
      </c>
      <c r="G236" s="148">
        <v>650</v>
      </c>
      <c r="H236" s="148" t="s">
        <v>167</v>
      </c>
      <c r="I236" s="147">
        <f>I237</f>
        <v>10641500</v>
      </c>
      <c r="J236" s="228">
        <f t="shared" si="8"/>
        <v>0.1709491944584477</v>
      </c>
      <c r="K236" s="151" t="s">
        <v>161</v>
      </c>
      <c r="L236" s="149"/>
      <c r="M236" s="149" t="s">
        <v>163</v>
      </c>
      <c r="N236" s="149"/>
    </row>
    <row r="237" spans="1:15" s="150" customFormat="1">
      <c r="A237" s="248" t="s">
        <v>355</v>
      </c>
      <c r="B237" s="249" t="s">
        <v>95</v>
      </c>
      <c r="C237" s="145"/>
      <c r="D237" s="146"/>
      <c r="E237" s="146"/>
      <c r="F237" s="250">
        <f>SUM(F238:F240)</f>
        <v>62249489</v>
      </c>
      <c r="G237" s="148"/>
      <c r="H237" s="148"/>
      <c r="I237" s="250">
        <f>SUM(I238:I240)</f>
        <v>10641500</v>
      </c>
      <c r="J237" s="228">
        <f t="shared" si="8"/>
        <v>0.1709491944584477</v>
      </c>
      <c r="K237" s="257"/>
      <c r="L237" s="149"/>
      <c r="M237" s="149"/>
      <c r="N237" s="149"/>
    </row>
    <row r="238" spans="1:15" s="150" customFormat="1">
      <c r="A238" s="225" t="s">
        <v>445</v>
      </c>
      <c r="B238" s="226" t="s">
        <v>446</v>
      </c>
      <c r="C238" s="145"/>
      <c r="D238" s="146"/>
      <c r="E238" s="146"/>
      <c r="F238" s="227">
        <v>950000</v>
      </c>
      <c r="G238" s="148"/>
      <c r="H238" s="148"/>
      <c r="I238" s="227">
        <f>'[1]BKU Desember '!$L$194</f>
        <v>950000</v>
      </c>
      <c r="J238" s="228">
        <f t="shared" si="8"/>
        <v>1</v>
      </c>
      <c r="K238" s="229"/>
      <c r="L238" s="149"/>
      <c r="M238" s="149"/>
      <c r="N238" s="149"/>
    </row>
    <row r="239" spans="1:15" s="150" customFormat="1">
      <c r="A239" s="225" t="s">
        <v>356</v>
      </c>
      <c r="B239" s="226" t="s">
        <v>447</v>
      </c>
      <c r="C239" s="145"/>
      <c r="D239" s="146"/>
      <c r="E239" s="146"/>
      <c r="F239" s="227">
        <v>1439300</v>
      </c>
      <c r="G239" s="148"/>
      <c r="H239" s="148"/>
      <c r="I239" s="227">
        <f>'[1]BKU Desember '!$L$193</f>
        <v>1419500</v>
      </c>
      <c r="J239" s="228">
        <f t="shared" si="8"/>
        <v>0.98624331272146182</v>
      </c>
      <c r="K239" s="229"/>
      <c r="L239" s="149"/>
      <c r="M239" s="149"/>
      <c r="N239" s="149"/>
    </row>
    <row r="240" spans="1:15" s="150" customFormat="1">
      <c r="A240" s="225" t="s">
        <v>357</v>
      </c>
      <c r="B240" s="226" t="s">
        <v>448</v>
      </c>
      <c r="C240" s="145"/>
      <c r="D240" s="146"/>
      <c r="E240" s="146"/>
      <c r="F240" s="227">
        <v>59860189</v>
      </c>
      <c r="G240" s="148"/>
      <c r="H240" s="148"/>
      <c r="I240" s="227">
        <f>'[1]BKU Desember '!$L$192</f>
        <v>8272000</v>
      </c>
      <c r="J240" s="228">
        <f t="shared" si="8"/>
        <v>0.13818867160609868</v>
      </c>
      <c r="K240" s="229"/>
      <c r="L240" s="149"/>
      <c r="M240" s="149"/>
      <c r="N240" s="149"/>
    </row>
    <row r="241" spans="1:14" s="150" customFormat="1" ht="18">
      <c r="A241" s="143" t="s">
        <v>316</v>
      </c>
      <c r="B241" s="144" t="s">
        <v>99</v>
      </c>
      <c r="C241" s="145" t="s">
        <v>202</v>
      </c>
      <c r="D241" s="146">
        <v>400</v>
      </c>
      <c r="E241" s="146" t="s">
        <v>167</v>
      </c>
      <c r="F241" s="147">
        <f>F242</f>
        <v>48138000</v>
      </c>
      <c r="G241" s="148">
        <v>600</v>
      </c>
      <c r="H241" s="148" t="s">
        <v>167</v>
      </c>
      <c r="I241" s="147">
        <v>79726000</v>
      </c>
      <c r="J241" s="228">
        <f t="shared" si="8"/>
        <v>1.6561967676264073</v>
      </c>
      <c r="K241" s="252" t="s">
        <v>161</v>
      </c>
      <c r="L241" s="149"/>
      <c r="M241" s="149"/>
      <c r="N241" s="149"/>
    </row>
    <row r="242" spans="1:14" s="150" customFormat="1">
      <c r="A242" s="248" t="s">
        <v>355</v>
      </c>
      <c r="B242" s="249" t="s">
        <v>95</v>
      </c>
      <c r="C242" s="145"/>
      <c r="D242" s="146"/>
      <c r="E242" s="146"/>
      <c r="F242" s="250">
        <f>SUM(F243:F245)</f>
        <v>48138000</v>
      </c>
      <c r="G242" s="148"/>
      <c r="H242" s="148"/>
      <c r="I242" s="250">
        <f>SUM(I243:I245)</f>
        <v>40472000</v>
      </c>
      <c r="J242" s="228">
        <f t="shared" si="8"/>
        <v>0.84074951182018365</v>
      </c>
      <c r="K242" s="257"/>
      <c r="L242" s="230"/>
      <c r="M242" s="149"/>
      <c r="N242" s="149"/>
    </row>
    <row r="243" spans="1:14" s="150" customFormat="1">
      <c r="A243" s="225" t="s">
        <v>445</v>
      </c>
      <c r="B243" s="226" t="s">
        <v>446</v>
      </c>
      <c r="C243" s="145"/>
      <c r="D243" s="146"/>
      <c r="E243" s="146"/>
      <c r="F243" s="227">
        <v>2850000</v>
      </c>
      <c r="G243" s="148"/>
      <c r="H243" s="148"/>
      <c r="I243" s="227">
        <f>'[1]BKU BDG JULI'!$L$57</f>
        <v>2850000</v>
      </c>
      <c r="J243" s="228">
        <f t="shared" si="8"/>
        <v>1</v>
      </c>
      <c r="K243" s="229"/>
      <c r="L243" s="149"/>
      <c r="M243" s="149"/>
      <c r="N243" s="149"/>
    </row>
    <row r="244" spans="1:14" s="150" customFormat="1">
      <c r="A244" s="225" t="s">
        <v>356</v>
      </c>
      <c r="B244" s="226" t="s">
        <v>96</v>
      </c>
      <c r="C244" s="145"/>
      <c r="D244" s="146"/>
      <c r="E244" s="146"/>
      <c r="F244" s="227">
        <v>22264000</v>
      </c>
      <c r="G244" s="148"/>
      <c r="H244" s="148"/>
      <c r="I244" s="227">
        <f>'[1]BKU BDG juni (REVISI)'!$L$36+'[1]BKU BDG MEI (revisi)'!$L$24</f>
        <v>16640000</v>
      </c>
      <c r="J244" s="228">
        <f t="shared" si="8"/>
        <v>0.74739489759252609</v>
      </c>
      <c r="K244" s="252"/>
      <c r="L244" s="149"/>
      <c r="M244" s="149"/>
      <c r="N244" s="149"/>
    </row>
    <row r="245" spans="1:14" s="150" customFormat="1">
      <c r="A245" s="225" t="s">
        <v>357</v>
      </c>
      <c r="B245" s="226" t="s">
        <v>97</v>
      </c>
      <c r="C245" s="145"/>
      <c r="D245" s="146"/>
      <c r="E245" s="146"/>
      <c r="F245" s="227">
        <v>23024000</v>
      </c>
      <c r="G245" s="148"/>
      <c r="H245" s="148"/>
      <c r="I245" s="227">
        <f>'[1]BKU BDG MEI (revisi)'!$L$22</f>
        <v>20982000</v>
      </c>
      <c r="J245" s="228">
        <f t="shared" si="8"/>
        <v>0.91130993745656708</v>
      </c>
      <c r="K245" s="229"/>
      <c r="L245" s="149"/>
      <c r="M245" s="149"/>
      <c r="N245" s="149"/>
    </row>
    <row r="246" spans="1:14" s="150" customFormat="1" ht="51">
      <c r="A246" s="143" t="s">
        <v>317</v>
      </c>
      <c r="B246" s="144" t="s">
        <v>100</v>
      </c>
      <c r="C246" s="145" t="s">
        <v>500</v>
      </c>
      <c r="D246" s="146">
        <v>85</v>
      </c>
      <c r="E246" s="146" t="s">
        <v>501</v>
      </c>
      <c r="F246" s="147">
        <f>F247</f>
        <v>34077000</v>
      </c>
      <c r="G246" s="148">
        <v>1</v>
      </c>
      <c r="H246" s="148" t="s">
        <v>168</v>
      </c>
      <c r="I246" s="147">
        <f>I247</f>
        <v>33484000</v>
      </c>
      <c r="J246" s="228">
        <f t="shared" si="8"/>
        <v>0.98259823341256569</v>
      </c>
      <c r="K246" s="252" t="s">
        <v>161</v>
      </c>
      <c r="L246" s="149"/>
      <c r="M246" s="149"/>
      <c r="N246" s="149"/>
    </row>
    <row r="247" spans="1:14" s="150" customFormat="1">
      <c r="A247" s="248" t="s">
        <v>355</v>
      </c>
      <c r="B247" s="249" t="s">
        <v>95</v>
      </c>
      <c r="C247" s="145"/>
      <c r="D247" s="146"/>
      <c r="E247" s="146"/>
      <c r="F247" s="250">
        <f>SUM(F248:F250)</f>
        <v>34077000</v>
      </c>
      <c r="G247" s="148"/>
      <c r="H247" s="148"/>
      <c r="I247" s="250">
        <f>SUM(I248:I250)</f>
        <v>33484000</v>
      </c>
      <c r="J247" s="228">
        <f t="shared" si="8"/>
        <v>0.98259823341256569</v>
      </c>
      <c r="K247" s="251"/>
      <c r="L247" s="230"/>
      <c r="M247" s="149"/>
      <c r="N247" s="149"/>
    </row>
    <row r="248" spans="1:14" s="150" customFormat="1">
      <c r="A248" s="225" t="s">
        <v>445</v>
      </c>
      <c r="B248" s="226" t="s">
        <v>446</v>
      </c>
      <c r="C248" s="145"/>
      <c r="D248" s="146"/>
      <c r="E248" s="146"/>
      <c r="F248" s="227">
        <v>2475000</v>
      </c>
      <c r="G248" s="148"/>
      <c r="H248" s="148"/>
      <c r="I248" s="263">
        <f>'[1]BKU oktober'!$L$93</f>
        <v>2475000</v>
      </c>
      <c r="J248" s="228">
        <f t="shared" si="8"/>
        <v>1</v>
      </c>
      <c r="K248" s="251"/>
      <c r="L248" s="149"/>
      <c r="M248" s="149"/>
      <c r="N248" s="149"/>
    </row>
    <row r="249" spans="1:14" s="150" customFormat="1">
      <c r="A249" s="225" t="s">
        <v>356</v>
      </c>
      <c r="B249" s="226" t="s">
        <v>96</v>
      </c>
      <c r="C249" s="145"/>
      <c r="D249" s="146"/>
      <c r="E249" s="146"/>
      <c r="F249" s="227">
        <v>8202900</v>
      </c>
      <c r="G249" s="148"/>
      <c r="H249" s="148"/>
      <c r="I249" s="227">
        <f>'[1]BKU oktober'!$L$94</f>
        <v>8155000</v>
      </c>
      <c r="J249" s="228">
        <f t="shared" si="8"/>
        <v>0.99416060173840959</v>
      </c>
      <c r="K249" s="229"/>
      <c r="L249" s="149"/>
      <c r="M249" s="149"/>
      <c r="N249" s="149"/>
    </row>
    <row r="250" spans="1:14" s="150" customFormat="1">
      <c r="A250" s="225" t="s">
        <v>357</v>
      </c>
      <c r="B250" s="226" t="s">
        <v>97</v>
      </c>
      <c r="C250" s="145"/>
      <c r="D250" s="146"/>
      <c r="E250" s="146"/>
      <c r="F250" s="227">
        <v>23399100</v>
      </c>
      <c r="G250" s="148"/>
      <c r="H250" s="148"/>
      <c r="I250" s="227">
        <f>'[1]BKU oktober'!$L$87+'[1]BKU oktober'!$L$89+'[1]BKU oktober'!$L$90+'[1]BKU oktober'!$L$91+'[1]BKU oktober'!$L$92</f>
        <v>22854000</v>
      </c>
      <c r="J250" s="228">
        <f t="shared" si="8"/>
        <v>0.97670423221405955</v>
      </c>
      <c r="K250" s="252"/>
      <c r="L250" s="149"/>
      <c r="M250" s="149"/>
      <c r="N250" s="149"/>
    </row>
    <row r="251" spans="1:14" s="150" customFormat="1" ht="51">
      <c r="A251" s="143" t="s">
        <v>318</v>
      </c>
      <c r="B251" s="144" t="s">
        <v>101</v>
      </c>
      <c r="C251" s="145" t="s">
        <v>502</v>
      </c>
      <c r="D251" s="146">
        <v>1</v>
      </c>
      <c r="E251" s="146" t="s">
        <v>166</v>
      </c>
      <c r="F251" s="147">
        <f>F252+F254</f>
        <v>0</v>
      </c>
      <c r="G251" s="148">
        <v>1</v>
      </c>
      <c r="H251" s="148" t="s">
        <v>166</v>
      </c>
      <c r="I251" s="147">
        <f>I252+I254</f>
        <v>0</v>
      </c>
      <c r="J251" s="228" t="e">
        <f>I251/F251</f>
        <v>#DIV/0!</v>
      </c>
      <c r="K251" s="252" t="s">
        <v>161</v>
      </c>
      <c r="L251" s="149"/>
      <c r="M251" s="268"/>
      <c r="N251" s="149"/>
    </row>
    <row r="252" spans="1:14" s="150" customFormat="1">
      <c r="A252" s="248" t="s">
        <v>254</v>
      </c>
      <c r="B252" s="249" t="s">
        <v>41</v>
      </c>
      <c r="C252" s="145"/>
      <c r="D252" s="146"/>
      <c r="E252" s="146"/>
      <c r="F252" s="250">
        <f>F253</f>
        <v>0</v>
      </c>
      <c r="G252" s="148"/>
      <c r="H252" s="148"/>
      <c r="I252" s="250">
        <f>I253</f>
        <v>0</v>
      </c>
      <c r="J252" s="228" t="e">
        <f t="shared" si="8"/>
        <v>#DIV/0!</v>
      </c>
      <c r="K252" s="262"/>
      <c r="L252" s="149"/>
      <c r="M252" s="149"/>
      <c r="N252" s="149"/>
    </row>
    <row r="253" spans="1:14" s="150" customFormat="1">
      <c r="A253" s="225" t="s">
        <v>255</v>
      </c>
      <c r="B253" s="226" t="s">
        <v>42</v>
      </c>
      <c r="C253" s="145"/>
      <c r="D253" s="146"/>
      <c r="E253" s="146"/>
      <c r="F253" s="227">
        <v>0</v>
      </c>
      <c r="G253" s="148"/>
      <c r="H253" s="148"/>
      <c r="I253" s="227">
        <v>0</v>
      </c>
      <c r="J253" s="228" t="e">
        <f t="shared" si="8"/>
        <v>#DIV/0!</v>
      </c>
      <c r="K253" s="259"/>
      <c r="L253" s="149"/>
      <c r="M253" s="149"/>
      <c r="N253" s="149"/>
    </row>
    <row r="254" spans="1:14" s="150" customFormat="1" ht="18">
      <c r="A254" s="248" t="s">
        <v>266</v>
      </c>
      <c r="B254" s="254" t="s">
        <v>89</v>
      </c>
      <c r="C254" s="145"/>
      <c r="D254" s="146"/>
      <c r="E254" s="146"/>
      <c r="F254" s="250">
        <f>F255</f>
        <v>0</v>
      </c>
      <c r="G254" s="148"/>
      <c r="H254" s="148"/>
      <c r="I254" s="250">
        <f>I255</f>
        <v>0</v>
      </c>
      <c r="J254" s="228" t="e">
        <f t="shared" si="8"/>
        <v>#DIV/0!</v>
      </c>
      <c r="K254" s="251"/>
      <c r="L254" s="149"/>
      <c r="M254" s="149"/>
      <c r="N254" s="149"/>
    </row>
    <row r="255" spans="1:14" s="150" customFormat="1" ht="22.5">
      <c r="A255" s="261" t="s">
        <v>267</v>
      </c>
      <c r="B255" s="260" t="s">
        <v>90</v>
      </c>
      <c r="C255" s="145"/>
      <c r="D255" s="146"/>
      <c r="E255" s="146"/>
      <c r="F255" s="227">
        <v>0</v>
      </c>
      <c r="G255" s="148"/>
      <c r="H255" s="148"/>
      <c r="I255" s="227">
        <v>0</v>
      </c>
      <c r="J255" s="228" t="e">
        <f t="shared" si="8"/>
        <v>#DIV/0!</v>
      </c>
      <c r="K255" s="252"/>
      <c r="L255" s="149"/>
      <c r="M255" s="149"/>
      <c r="N255" s="149"/>
    </row>
    <row r="256" spans="1:14" s="150" customFormat="1" ht="38.25">
      <c r="A256" s="143" t="s">
        <v>449</v>
      </c>
      <c r="B256" s="144" t="s">
        <v>450</v>
      </c>
      <c r="C256" s="145" t="s">
        <v>503</v>
      </c>
      <c r="D256" s="146">
        <v>1</v>
      </c>
      <c r="E256" s="146" t="s">
        <v>166</v>
      </c>
      <c r="F256" s="147">
        <f>F257+F261</f>
        <v>0</v>
      </c>
      <c r="G256" s="148">
        <v>1</v>
      </c>
      <c r="H256" s="148" t="s">
        <v>166</v>
      </c>
      <c r="I256" s="147">
        <f>I257</f>
        <v>0</v>
      </c>
      <c r="J256" s="228" t="e">
        <f t="shared" si="8"/>
        <v>#DIV/0!</v>
      </c>
      <c r="K256" s="252"/>
      <c r="L256" s="149"/>
      <c r="M256" s="149"/>
      <c r="N256" s="149"/>
    </row>
    <row r="257" spans="1:15" s="150" customFormat="1">
      <c r="A257" s="248" t="s">
        <v>451</v>
      </c>
      <c r="B257" s="249" t="s">
        <v>452</v>
      </c>
      <c r="C257" s="145"/>
      <c r="D257" s="146"/>
      <c r="E257" s="146"/>
      <c r="F257" s="250">
        <f>F258</f>
        <v>0</v>
      </c>
      <c r="G257" s="148"/>
      <c r="H257" s="148"/>
      <c r="I257" s="250">
        <f>SUM(I258:I260)</f>
        <v>0</v>
      </c>
      <c r="J257" s="228" t="e">
        <f t="shared" si="8"/>
        <v>#DIV/0!</v>
      </c>
      <c r="K257" s="252"/>
      <c r="L257" s="149"/>
      <c r="M257" s="149"/>
      <c r="N257" s="149"/>
    </row>
    <row r="258" spans="1:15" s="150" customFormat="1" ht="33.75">
      <c r="A258" s="225" t="s">
        <v>454</v>
      </c>
      <c r="B258" s="260" t="s">
        <v>453</v>
      </c>
      <c r="C258" s="145"/>
      <c r="D258" s="146"/>
      <c r="E258" s="146"/>
      <c r="F258" s="227">
        <v>0</v>
      </c>
      <c r="G258" s="148"/>
      <c r="H258" s="148"/>
      <c r="I258" s="227">
        <v>0</v>
      </c>
      <c r="J258" s="228" t="e">
        <f t="shared" si="8"/>
        <v>#DIV/0!</v>
      </c>
      <c r="K258" s="252"/>
      <c r="L258" s="149"/>
      <c r="M258" s="149"/>
      <c r="N258" s="149"/>
    </row>
    <row r="259" spans="1:15" s="150" customFormat="1" ht="22.5">
      <c r="A259" s="225" t="s">
        <v>455</v>
      </c>
      <c r="B259" s="260" t="s">
        <v>457</v>
      </c>
      <c r="C259" s="145"/>
      <c r="D259" s="146"/>
      <c r="E259" s="146"/>
      <c r="F259" s="227">
        <v>0</v>
      </c>
      <c r="G259" s="148"/>
      <c r="H259" s="148"/>
      <c r="I259" s="227">
        <v>0</v>
      </c>
      <c r="J259" s="228" t="e">
        <f t="shared" si="8"/>
        <v>#DIV/0!</v>
      </c>
      <c r="K259" s="252"/>
      <c r="L259" s="149"/>
      <c r="M259" s="149"/>
      <c r="N259" s="149"/>
    </row>
    <row r="260" spans="1:15" s="150" customFormat="1" ht="22.5">
      <c r="A260" s="225" t="s">
        <v>456</v>
      </c>
      <c r="B260" s="260" t="s">
        <v>458</v>
      </c>
      <c r="C260" s="145"/>
      <c r="D260" s="146"/>
      <c r="E260" s="146"/>
      <c r="F260" s="227">
        <v>0</v>
      </c>
      <c r="G260" s="148"/>
      <c r="H260" s="148"/>
      <c r="I260" s="227">
        <v>0</v>
      </c>
      <c r="J260" s="228" t="e">
        <f t="shared" si="8"/>
        <v>#DIV/0!</v>
      </c>
      <c r="K260" s="252"/>
      <c r="L260" s="149"/>
      <c r="M260" s="149"/>
      <c r="N260" s="149"/>
    </row>
    <row r="261" spans="1:15" s="150" customFormat="1" ht="38.25">
      <c r="A261" s="143" t="s">
        <v>459</v>
      </c>
      <c r="B261" s="144" t="s">
        <v>460</v>
      </c>
      <c r="C261" s="145" t="s">
        <v>504</v>
      </c>
      <c r="D261" s="146">
        <v>1</v>
      </c>
      <c r="E261" s="146" t="s">
        <v>166</v>
      </c>
      <c r="F261" s="147">
        <f>F262</f>
        <v>0</v>
      </c>
      <c r="G261" s="148">
        <v>1</v>
      </c>
      <c r="H261" s="148" t="s">
        <v>166</v>
      </c>
      <c r="I261" s="147">
        <f>I262</f>
        <v>0</v>
      </c>
      <c r="J261" s="228" t="e">
        <f t="shared" si="8"/>
        <v>#DIV/0!</v>
      </c>
      <c r="K261" s="252"/>
      <c r="L261" s="149"/>
      <c r="M261" s="149"/>
      <c r="N261" s="149"/>
    </row>
    <row r="262" spans="1:15" s="150" customFormat="1">
      <c r="A262" s="248" t="s">
        <v>355</v>
      </c>
      <c r="B262" s="249" t="s">
        <v>105</v>
      </c>
      <c r="C262" s="145"/>
      <c r="D262" s="146"/>
      <c r="E262" s="146"/>
      <c r="F262" s="250">
        <f>F263</f>
        <v>0</v>
      </c>
      <c r="G262" s="148"/>
      <c r="H262" s="148"/>
      <c r="I262" s="250">
        <f>SUM(I263:I263)</f>
        <v>0</v>
      </c>
      <c r="J262" s="228" t="e">
        <f t="shared" si="8"/>
        <v>#DIV/0!</v>
      </c>
      <c r="K262" s="252"/>
      <c r="L262" s="149"/>
      <c r="M262" s="149"/>
      <c r="N262" s="149"/>
    </row>
    <row r="263" spans="1:15" s="150" customFormat="1">
      <c r="A263" s="225" t="s">
        <v>454</v>
      </c>
      <c r="B263" s="260" t="s">
        <v>105</v>
      </c>
      <c r="C263" s="145"/>
      <c r="D263" s="146"/>
      <c r="E263" s="146"/>
      <c r="F263" s="227">
        <v>0</v>
      </c>
      <c r="G263" s="148"/>
      <c r="H263" s="148"/>
      <c r="I263" s="227">
        <v>0</v>
      </c>
      <c r="J263" s="228" t="e">
        <f t="shared" si="8"/>
        <v>#DIV/0!</v>
      </c>
      <c r="K263" s="252"/>
      <c r="L263" s="149"/>
      <c r="M263" s="149"/>
      <c r="N263" s="149"/>
    </row>
    <row r="264" spans="1:15" s="150" customFormat="1" ht="25.5" customHeight="1">
      <c r="A264" s="143" t="s">
        <v>319</v>
      </c>
      <c r="B264" s="144" t="s">
        <v>102</v>
      </c>
      <c r="C264" s="145" t="s">
        <v>205</v>
      </c>
      <c r="D264" s="146">
        <v>1</v>
      </c>
      <c r="E264" s="146" t="s">
        <v>425</v>
      </c>
      <c r="F264" s="147">
        <f>F265</f>
        <v>115008422</v>
      </c>
      <c r="G264" s="148">
        <v>208</v>
      </c>
      <c r="H264" s="148" t="s">
        <v>167</v>
      </c>
      <c r="I264" s="147">
        <f>I265</f>
        <v>112872000</v>
      </c>
      <c r="J264" s="228">
        <f t="shared" ref="J264:J331" si="9">I264/F264</f>
        <v>0.9814237778168976</v>
      </c>
      <c r="K264" s="151" t="s">
        <v>161</v>
      </c>
      <c r="L264" s="230"/>
      <c r="M264" s="149"/>
      <c r="N264" s="149"/>
    </row>
    <row r="265" spans="1:15" s="150" customFormat="1">
      <c r="A265" s="248" t="s">
        <v>355</v>
      </c>
      <c r="B265" s="249" t="s">
        <v>95</v>
      </c>
      <c r="C265" s="145"/>
      <c r="D265" s="146"/>
      <c r="E265" s="146"/>
      <c r="F265" s="250">
        <f>SUM(F266:F268)</f>
        <v>115008422</v>
      </c>
      <c r="G265" s="148"/>
      <c r="H265" s="148"/>
      <c r="I265" s="250">
        <f>SUM(I266:I268)</f>
        <v>112872000</v>
      </c>
      <c r="J265" s="228">
        <f t="shared" si="9"/>
        <v>0.9814237778168976</v>
      </c>
      <c r="K265" s="255"/>
      <c r="L265" s="149"/>
      <c r="M265" s="149"/>
      <c r="N265" s="149"/>
    </row>
    <row r="266" spans="1:15" s="150" customFormat="1">
      <c r="A266" s="225" t="s">
        <v>445</v>
      </c>
      <c r="B266" s="226" t="s">
        <v>461</v>
      </c>
      <c r="C266" s="145"/>
      <c r="D266" s="146"/>
      <c r="E266" s="146"/>
      <c r="F266" s="227">
        <v>2850000</v>
      </c>
      <c r="G266" s="148"/>
      <c r="H266" s="148"/>
      <c r="I266" s="227">
        <f>'[1]BKU November'!$L$40</f>
        <v>2850000</v>
      </c>
      <c r="J266" s="228">
        <f t="shared" si="9"/>
        <v>1</v>
      </c>
      <c r="K266" s="255"/>
      <c r="L266" s="149"/>
      <c r="M266" s="149"/>
      <c r="N266" s="149"/>
    </row>
    <row r="267" spans="1:15" s="150" customFormat="1">
      <c r="A267" s="225" t="s">
        <v>356</v>
      </c>
      <c r="B267" s="226" t="s">
        <v>96</v>
      </c>
      <c r="C267" s="145"/>
      <c r="D267" s="146"/>
      <c r="E267" s="146"/>
      <c r="F267" s="227">
        <v>27889711</v>
      </c>
      <c r="G267" s="148"/>
      <c r="H267" s="148"/>
      <c r="I267" s="227">
        <f>'[1]BKU November'!$L$13</f>
        <v>27776000</v>
      </c>
      <c r="J267" s="228">
        <f t="shared" si="9"/>
        <v>0.99592283333448672</v>
      </c>
      <c r="K267" s="252"/>
      <c r="L267" s="149"/>
      <c r="M267" s="149"/>
      <c r="N267" s="149"/>
    </row>
    <row r="268" spans="1:15" s="150" customFormat="1">
      <c r="A268" s="225" t="s">
        <v>357</v>
      </c>
      <c r="B268" s="226" t="s">
        <v>97</v>
      </c>
      <c r="C268" s="145"/>
      <c r="D268" s="146"/>
      <c r="E268" s="146"/>
      <c r="F268" s="227">
        <v>84268711</v>
      </c>
      <c r="G268" s="148"/>
      <c r="H268" s="148"/>
      <c r="I268" s="227">
        <f>'[1]BKU November'!$L$8+'[1]BKU November'!$L$10+'[1]BKU November'!$L$11+'[1]BKU November'!$L$12</f>
        <v>82246000</v>
      </c>
      <c r="J268" s="228">
        <f t="shared" si="9"/>
        <v>0.97599689165768777</v>
      </c>
      <c r="K268" s="252"/>
      <c r="L268" s="149"/>
      <c r="M268" s="149"/>
      <c r="N268" s="149"/>
    </row>
    <row r="269" spans="1:15" s="315" customFormat="1">
      <c r="A269" s="312" t="s">
        <v>382</v>
      </c>
      <c r="B269" s="297" t="s">
        <v>383</v>
      </c>
      <c r="C269" s="308"/>
      <c r="D269" s="309"/>
      <c r="E269" s="309"/>
      <c r="F269" s="300">
        <f>F270+F275+F278</f>
        <v>301945000</v>
      </c>
      <c r="G269" s="310"/>
      <c r="H269" s="310"/>
      <c r="I269" s="300">
        <f>I270+I275+I278</f>
        <v>278143500</v>
      </c>
      <c r="J269" s="302">
        <f t="shared" si="9"/>
        <v>0.92117273013297118</v>
      </c>
      <c r="K269" s="313"/>
      <c r="L269" s="309"/>
      <c r="M269" s="309"/>
      <c r="N269" s="309"/>
      <c r="O269" s="314"/>
    </row>
    <row r="270" spans="1:15" s="150" customFormat="1" ht="38.25">
      <c r="A270" s="143" t="s">
        <v>320</v>
      </c>
      <c r="B270" s="144" t="s">
        <v>103</v>
      </c>
      <c r="C270" s="145" t="s">
        <v>206</v>
      </c>
      <c r="D270" s="146">
        <v>12</v>
      </c>
      <c r="E270" s="146" t="s">
        <v>168</v>
      </c>
      <c r="F270" s="147">
        <f>F271+F273</f>
        <v>149050000</v>
      </c>
      <c r="G270" s="148">
        <v>10</v>
      </c>
      <c r="H270" s="148" t="s">
        <v>168</v>
      </c>
      <c r="I270" s="147">
        <f>I271+I273</f>
        <v>144703000</v>
      </c>
      <c r="J270" s="228">
        <f t="shared" si="9"/>
        <v>0.9708352901710835</v>
      </c>
      <c r="K270" s="253" t="s">
        <v>161</v>
      </c>
      <c r="L270" s="230"/>
      <c r="M270" s="149"/>
      <c r="N270" s="149"/>
    </row>
    <row r="271" spans="1:15" s="150" customFormat="1">
      <c r="A271" s="248" t="s">
        <v>254</v>
      </c>
      <c r="B271" s="249" t="s">
        <v>41</v>
      </c>
      <c r="C271" s="145"/>
      <c r="D271" s="146"/>
      <c r="E271" s="146"/>
      <c r="F271" s="250">
        <v>950000</v>
      </c>
      <c r="G271" s="148"/>
      <c r="H271" s="148"/>
      <c r="I271" s="250">
        <f>I272</f>
        <v>950000</v>
      </c>
      <c r="J271" s="228">
        <f t="shared" si="9"/>
        <v>1</v>
      </c>
      <c r="K271" s="267"/>
      <c r="L271" s="149"/>
      <c r="M271" s="149"/>
      <c r="N271" s="149"/>
    </row>
    <row r="272" spans="1:15" s="150" customFormat="1">
      <c r="A272" s="225" t="s">
        <v>255</v>
      </c>
      <c r="B272" s="226" t="s">
        <v>42</v>
      </c>
      <c r="C272" s="145"/>
      <c r="D272" s="146"/>
      <c r="E272" s="146"/>
      <c r="F272" s="227">
        <v>950000</v>
      </c>
      <c r="G272" s="148"/>
      <c r="H272" s="148"/>
      <c r="I272" s="227">
        <f>'[1]BKU BDG JULI'!$L$58</f>
        <v>950000</v>
      </c>
      <c r="J272" s="228">
        <f t="shared" si="9"/>
        <v>1</v>
      </c>
      <c r="K272" s="253"/>
      <c r="L272" s="149"/>
      <c r="M272" s="149"/>
      <c r="N272" s="149"/>
    </row>
    <row r="273" spans="1:15" s="150" customFormat="1" ht="18">
      <c r="A273" s="248" t="s">
        <v>266</v>
      </c>
      <c r="B273" s="254" t="s">
        <v>89</v>
      </c>
      <c r="C273" s="145"/>
      <c r="D273" s="146"/>
      <c r="E273" s="146"/>
      <c r="F273" s="250">
        <f>F274</f>
        <v>148100000</v>
      </c>
      <c r="G273" s="148"/>
      <c r="H273" s="148"/>
      <c r="I273" s="250">
        <f>I274</f>
        <v>143753000</v>
      </c>
      <c r="J273" s="228">
        <f t="shared" si="9"/>
        <v>0.97064821066846729</v>
      </c>
      <c r="K273" s="267"/>
      <c r="L273" s="149"/>
      <c r="M273" s="149"/>
      <c r="N273" s="149"/>
    </row>
    <row r="274" spans="1:15" s="150" customFormat="1" ht="22.5">
      <c r="A274" s="261" t="s">
        <v>267</v>
      </c>
      <c r="B274" s="260" t="s">
        <v>90</v>
      </c>
      <c r="C274" s="145"/>
      <c r="D274" s="146"/>
      <c r="E274" s="146"/>
      <c r="F274" s="227">
        <v>148100000</v>
      </c>
      <c r="G274" s="148"/>
      <c r="H274" s="148"/>
      <c r="I274" s="227">
        <f>'[1]BKU BDG JULI'!$L$33</f>
        <v>143753000</v>
      </c>
      <c r="J274" s="228">
        <f t="shared" si="9"/>
        <v>0.97064821066846729</v>
      </c>
      <c r="K274" s="253"/>
      <c r="L274" s="149"/>
      <c r="M274" s="149"/>
      <c r="N274" s="149"/>
    </row>
    <row r="275" spans="1:15" s="150" customFormat="1" ht="25.5">
      <c r="A275" s="143" t="s">
        <v>321</v>
      </c>
      <c r="B275" s="144" t="s">
        <v>104</v>
      </c>
      <c r="C275" s="145" t="s">
        <v>207</v>
      </c>
      <c r="D275" s="146">
        <v>7</v>
      </c>
      <c r="E275" s="146" t="s">
        <v>168</v>
      </c>
      <c r="F275" s="147">
        <f>F276</f>
        <v>118490000</v>
      </c>
      <c r="G275" s="148">
        <v>7</v>
      </c>
      <c r="H275" s="148" t="s">
        <v>168</v>
      </c>
      <c r="I275" s="147">
        <f>I276</f>
        <v>99516500</v>
      </c>
      <c r="J275" s="228">
        <f t="shared" si="9"/>
        <v>0.83987256308549241</v>
      </c>
      <c r="K275" s="151" t="s">
        <v>161</v>
      </c>
      <c r="L275" s="230"/>
      <c r="M275" s="149"/>
      <c r="N275" s="149"/>
    </row>
    <row r="276" spans="1:15" s="150" customFormat="1">
      <c r="A276" s="248" t="s">
        <v>362</v>
      </c>
      <c r="B276" s="249" t="s">
        <v>105</v>
      </c>
      <c r="C276" s="145"/>
      <c r="D276" s="146"/>
      <c r="E276" s="146"/>
      <c r="F276" s="250">
        <f>F277</f>
        <v>118490000</v>
      </c>
      <c r="G276" s="148"/>
      <c r="H276" s="148"/>
      <c r="I276" s="250">
        <f>I277</f>
        <v>99516500</v>
      </c>
      <c r="J276" s="228">
        <f t="shared" si="9"/>
        <v>0.83987256308549241</v>
      </c>
      <c r="K276" s="255"/>
      <c r="L276" s="149"/>
      <c r="M276" s="149"/>
      <c r="N276" s="149"/>
    </row>
    <row r="277" spans="1:15" s="150" customFormat="1">
      <c r="A277" s="261" t="s">
        <v>364</v>
      </c>
      <c r="B277" s="226" t="s">
        <v>105</v>
      </c>
      <c r="C277" s="145"/>
      <c r="D277" s="146"/>
      <c r="E277" s="146"/>
      <c r="F277" s="227">
        <v>118490000</v>
      </c>
      <c r="G277" s="148"/>
      <c r="H277" s="148"/>
      <c r="I277" s="227">
        <f>'[1]BKU BDG MEI (revisi)'!$L$11+'[1]BKU BDG MEI (revisi)'!$L$12+'[1]BKU BDG april (revisi)'!$L$53+'[1]BKU BDG april (revisi)'!$L$54+'[1]BKU BDG april (revisi)'!$L$55+'[1]BKU BDG april (revisi)'!$L$57</f>
        <v>99516500</v>
      </c>
      <c r="J277" s="228">
        <f t="shared" si="9"/>
        <v>0.83987256308549241</v>
      </c>
      <c r="K277" s="151"/>
      <c r="L277" s="149"/>
      <c r="M277" s="149"/>
      <c r="N277" s="149"/>
    </row>
    <row r="278" spans="1:15" s="150" customFormat="1" ht="38.25">
      <c r="A278" s="143" t="s">
        <v>322</v>
      </c>
      <c r="B278" s="246" t="s">
        <v>106</v>
      </c>
      <c r="C278" s="145" t="s">
        <v>208</v>
      </c>
      <c r="D278" s="146">
        <v>10</v>
      </c>
      <c r="E278" s="146" t="s">
        <v>168</v>
      </c>
      <c r="F278" s="147">
        <f>F279+F281</f>
        <v>34405000</v>
      </c>
      <c r="G278" s="148">
        <v>11</v>
      </c>
      <c r="H278" s="148" t="s">
        <v>168</v>
      </c>
      <c r="I278" s="147">
        <f>I279+I281</f>
        <v>33924000</v>
      </c>
      <c r="J278" s="228">
        <f t="shared" si="9"/>
        <v>0.98601947391367539</v>
      </c>
      <c r="K278" s="252" t="s">
        <v>161</v>
      </c>
      <c r="L278" s="230"/>
      <c r="M278" s="149"/>
      <c r="N278" s="149"/>
    </row>
    <row r="279" spans="1:15" s="150" customFormat="1">
      <c r="A279" s="248" t="s">
        <v>254</v>
      </c>
      <c r="B279" s="249" t="s">
        <v>41</v>
      </c>
      <c r="C279" s="145"/>
      <c r="D279" s="146"/>
      <c r="E279" s="146"/>
      <c r="F279" s="250">
        <f>F280</f>
        <v>825000</v>
      </c>
      <c r="G279" s="148"/>
      <c r="H279" s="148"/>
      <c r="I279" s="250">
        <f>I280</f>
        <v>825000</v>
      </c>
      <c r="J279" s="228">
        <f t="shared" si="9"/>
        <v>1</v>
      </c>
      <c r="K279" s="262"/>
      <c r="L279" s="149"/>
      <c r="M279" s="149"/>
      <c r="N279" s="149"/>
    </row>
    <row r="280" spans="1:15" s="150" customFormat="1">
      <c r="A280" s="225" t="s">
        <v>255</v>
      </c>
      <c r="B280" s="226" t="s">
        <v>42</v>
      </c>
      <c r="C280" s="145"/>
      <c r="D280" s="146"/>
      <c r="E280" s="146"/>
      <c r="F280" s="227">
        <v>825000</v>
      </c>
      <c r="G280" s="148"/>
      <c r="H280" s="148"/>
      <c r="I280" s="227">
        <f>'[1]BKU BDG MEI (revisi)'!$L$10</f>
        <v>825000</v>
      </c>
      <c r="J280" s="228">
        <f t="shared" si="9"/>
        <v>1</v>
      </c>
      <c r="K280" s="259"/>
      <c r="L280" s="149"/>
      <c r="M280" s="149"/>
      <c r="N280" s="149"/>
    </row>
    <row r="281" spans="1:15" s="150" customFormat="1" ht="18">
      <c r="A281" s="248" t="s">
        <v>266</v>
      </c>
      <c r="B281" s="254" t="s">
        <v>89</v>
      </c>
      <c r="C281" s="145"/>
      <c r="D281" s="146"/>
      <c r="E281" s="146"/>
      <c r="F281" s="250">
        <f>F282</f>
        <v>33580000</v>
      </c>
      <c r="G281" s="148"/>
      <c r="H281" s="148"/>
      <c r="I281" s="250">
        <f>I282</f>
        <v>33099000</v>
      </c>
      <c r="J281" s="228">
        <f t="shared" si="9"/>
        <v>0.98567599761762958</v>
      </c>
      <c r="K281" s="251"/>
      <c r="L281" s="149"/>
      <c r="M281" s="149"/>
      <c r="N281" s="149"/>
    </row>
    <row r="282" spans="1:15" s="150" customFormat="1" ht="22.5">
      <c r="A282" s="261" t="s">
        <v>267</v>
      </c>
      <c r="B282" s="260" t="s">
        <v>90</v>
      </c>
      <c r="C282" s="145"/>
      <c r="D282" s="146"/>
      <c r="E282" s="146"/>
      <c r="F282" s="227">
        <v>33580000</v>
      </c>
      <c r="G282" s="148"/>
      <c r="H282" s="148"/>
      <c r="I282" s="227">
        <f>'[1]BKU BDG april (revisi)'!$L$60+'[1]BKU BDG april (revisi)'!$L$59</f>
        <v>33099000</v>
      </c>
      <c r="J282" s="228">
        <f t="shared" si="9"/>
        <v>0.98567599761762958</v>
      </c>
      <c r="K282" s="252"/>
      <c r="L282" s="149"/>
      <c r="M282" s="149"/>
      <c r="N282" s="149"/>
    </row>
    <row r="283" spans="1:15" s="315" customFormat="1" ht="18">
      <c r="A283" s="307" t="s">
        <v>384</v>
      </c>
      <c r="B283" s="316" t="s">
        <v>385</v>
      </c>
      <c r="C283" s="308"/>
      <c r="D283" s="309"/>
      <c r="E283" s="309"/>
      <c r="F283" s="300">
        <f>F284</f>
        <v>1200000</v>
      </c>
      <c r="G283" s="310"/>
      <c r="H283" s="310"/>
      <c r="I283" s="300">
        <f>I284</f>
        <v>1200000</v>
      </c>
      <c r="J283" s="302">
        <f t="shared" si="9"/>
        <v>1</v>
      </c>
      <c r="K283" s="313"/>
      <c r="L283" s="309"/>
      <c r="M283" s="309"/>
      <c r="N283" s="309"/>
      <c r="O283" s="317"/>
    </row>
    <row r="284" spans="1:15" s="150" customFormat="1" ht="25.5">
      <c r="A284" s="143" t="s">
        <v>323</v>
      </c>
      <c r="B284" s="144" t="s">
        <v>107</v>
      </c>
      <c r="C284" s="145" t="s">
        <v>209</v>
      </c>
      <c r="D284" s="146">
        <v>1</v>
      </c>
      <c r="E284" s="146" t="s">
        <v>166</v>
      </c>
      <c r="F284" s="147">
        <f>F285</f>
        <v>1200000</v>
      </c>
      <c r="G284" s="148">
        <v>1</v>
      </c>
      <c r="H284" s="148" t="s">
        <v>166</v>
      </c>
      <c r="I284" s="147">
        <f>I285</f>
        <v>1200000</v>
      </c>
      <c r="J284" s="228">
        <f t="shared" si="9"/>
        <v>1</v>
      </c>
      <c r="K284" s="259" t="s">
        <v>161</v>
      </c>
      <c r="L284" s="149"/>
      <c r="M284" s="149"/>
      <c r="N284" s="149"/>
    </row>
    <row r="285" spans="1:15" s="150" customFormat="1">
      <c r="A285" s="248" t="s">
        <v>246</v>
      </c>
      <c r="B285" s="249" t="s">
        <v>34</v>
      </c>
      <c r="C285" s="145"/>
      <c r="D285" s="146"/>
      <c r="E285" s="146"/>
      <c r="F285" s="250">
        <f>F286</f>
        <v>1200000</v>
      </c>
      <c r="G285" s="148"/>
      <c r="H285" s="148"/>
      <c r="I285" s="250">
        <f>I286</f>
        <v>1200000</v>
      </c>
      <c r="J285" s="228">
        <f t="shared" si="9"/>
        <v>1</v>
      </c>
      <c r="K285" s="262"/>
      <c r="L285" s="149"/>
      <c r="M285" s="149"/>
      <c r="N285" s="149"/>
    </row>
    <row r="286" spans="1:15" s="150" customFormat="1">
      <c r="A286" s="261" t="s">
        <v>248</v>
      </c>
      <c r="B286" s="226" t="s">
        <v>39</v>
      </c>
      <c r="C286" s="145"/>
      <c r="D286" s="146"/>
      <c r="E286" s="146"/>
      <c r="F286" s="227">
        <v>1200000</v>
      </c>
      <c r="G286" s="148"/>
      <c r="H286" s="148"/>
      <c r="I286" s="227">
        <f>'[1]BKU BDG april (revisi)'!$L$62+'[1]BKU BDG JULI'!$L$56</f>
        <v>1200000</v>
      </c>
      <c r="J286" s="228">
        <f t="shared" si="9"/>
        <v>1</v>
      </c>
      <c r="K286" s="259"/>
      <c r="L286" s="149"/>
      <c r="M286" s="149"/>
      <c r="N286" s="149"/>
    </row>
    <row r="287" spans="1:15" s="329" customFormat="1">
      <c r="A287" s="318" t="s">
        <v>324</v>
      </c>
      <c r="B287" s="319" t="s">
        <v>108</v>
      </c>
      <c r="C287" s="320"/>
      <c r="D287" s="321"/>
      <c r="E287" s="321"/>
      <c r="F287" s="322">
        <f>F288+F296</f>
        <v>8862500</v>
      </c>
      <c r="G287" s="323"/>
      <c r="H287" s="323"/>
      <c r="I287" s="324">
        <f>I288+I296</f>
        <v>5082500</v>
      </c>
      <c r="J287" s="325">
        <f t="shared" si="9"/>
        <v>0.57348377997179123</v>
      </c>
      <c r="K287" s="326"/>
      <c r="L287" s="327"/>
      <c r="M287" s="327"/>
      <c r="N287" s="327"/>
      <c r="O287" s="328"/>
    </row>
    <row r="288" spans="1:15" s="339" customFormat="1">
      <c r="A288" s="330" t="s">
        <v>390</v>
      </c>
      <c r="B288" s="331" t="s">
        <v>391</v>
      </c>
      <c r="C288" s="332"/>
      <c r="D288" s="333"/>
      <c r="E288" s="333"/>
      <c r="F288" s="334">
        <f>F289</f>
        <v>1620000</v>
      </c>
      <c r="G288" s="335"/>
      <c r="H288" s="335"/>
      <c r="I288" s="334">
        <f>I289</f>
        <v>1200000</v>
      </c>
      <c r="J288" s="336">
        <f t="shared" si="9"/>
        <v>0.7407407407407407</v>
      </c>
      <c r="K288" s="337"/>
      <c r="L288" s="333"/>
      <c r="M288" s="333"/>
      <c r="N288" s="333"/>
      <c r="O288" s="338"/>
    </row>
    <row r="289" spans="1:15" s="150" customFormat="1" ht="51">
      <c r="A289" s="143" t="s">
        <v>331</v>
      </c>
      <c r="B289" s="144" t="s">
        <v>118</v>
      </c>
      <c r="C289" s="145" t="s">
        <v>214</v>
      </c>
      <c r="D289" s="146">
        <v>1</v>
      </c>
      <c r="E289" s="146" t="s">
        <v>166</v>
      </c>
      <c r="F289" s="147">
        <f>F290+F294</f>
        <v>1620000</v>
      </c>
      <c r="G289" s="148">
        <v>1</v>
      </c>
      <c r="H289" s="148" t="s">
        <v>166</v>
      </c>
      <c r="I289" s="147">
        <f>I290+I294</f>
        <v>1200000</v>
      </c>
      <c r="J289" s="247">
        <f t="shared" si="9"/>
        <v>0.7407407407407407</v>
      </c>
      <c r="K289" s="252"/>
      <c r="L289" s="230"/>
      <c r="M289" s="268" t="s">
        <v>159</v>
      </c>
      <c r="N289" s="149"/>
    </row>
    <row r="290" spans="1:15" s="150" customFormat="1">
      <c r="A290" s="248" t="s">
        <v>246</v>
      </c>
      <c r="B290" s="249" t="s">
        <v>34</v>
      </c>
      <c r="C290" s="145"/>
      <c r="D290" s="146"/>
      <c r="E290" s="146"/>
      <c r="F290" s="250">
        <f>SUM(F291:F293)</f>
        <v>1200000</v>
      </c>
      <c r="G290" s="148"/>
      <c r="H290" s="148"/>
      <c r="I290" s="250">
        <f>SUM(I291:I293)</f>
        <v>1200000</v>
      </c>
      <c r="J290" s="228">
        <f t="shared" si="9"/>
        <v>1</v>
      </c>
      <c r="K290" s="262"/>
      <c r="L290" s="149"/>
      <c r="M290" s="149"/>
      <c r="N290" s="149"/>
    </row>
    <row r="291" spans="1:15" s="150" customFormat="1">
      <c r="A291" s="225" t="s">
        <v>247</v>
      </c>
      <c r="B291" s="226" t="s">
        <v>35</v>
      </c>
      <c r="C291" s="145"/>
      <c r="D291" s="146"/>
      <c r="E291" s="146"/>
      <c r="F291" s="227">
        <v>150000</v>
      </c>
      <c r="G291" s="148"/>
      <c r="H291" s="148"/>
      <c r="I291" s="227">
        <f>'[1]BKU Desember '!$L$87</f>
        <v>150000</v>
      </c>
      <c r="J291" s="228">
        <f t="shared" si="9"/>
        <v>1</v>
      </c>
      <c r="K291" s="259"/>
      <c r="L291" s="149"/>
      <c r="M291" s="149"/>
      <c r="N291" s="149"/>
    </row>
    <row r="292" spans="1:15" s="150" customFormat="1">
      <c r="A292" s="225" t="s">
        <v>252</v>
      </c>
      <c r="B292" s="226" t="s">
        <v>39</v>
      </c>
      <c r="C292" s="145"/>
      <c r="D292" s="146"/>
      <c r="E292" s="146"/>
      <c r="F292" s="227">
        <v>150000</v>
      </c>
      <c r="G292" s="148"/>
      <c r="H292" s="148"/>
      <c r="I292" s="227">
        <f>'[1]BKU Desember '!$L$88</f>
        <v>150000</v>
      </c>
      <c r="J292" s="228">
        <f t="shared" si="9"/>
        <v>1</v>
      </c>
      <c r="K292" s="259"/>
      <c r="L292" s="149"/>
      <c r="M292" s="149"/>
      <c r="N292" s="149"/>
    </row>
    <row r="293" spans="1:15" s="150" customFormat="1">
      <c r="A293" s="225" t="s">
        <v>253</v>
      </c>
      <c r="B293" s="226" t="s">
        <v>40</v>
      </c>
      <c r="C293" s="145"/>
      <c r="D293" s="146"/>
      <c r="E293" s="146"/>
      <c r="F293" s="227">
        <v>900000</v>
      </c>
      <c r="G293" s="148"/>
      <c r="H293" s="148"/>
      <c r="I293" s="227">
        <f>'[1]BKU Desember '!$L$89</f>
        <v>900000</v>
      </c>
      <c r="J293" s="228">
        <f t="shared" si="9"/>
        <v>1</v>
      </c>
      <c r="K293" s="259"/>
      <c r="L293" s="149"/>
      <c r="M293" s="149"/>
      <c r="N293" s="149"/>
    </row>
    <row r="294" spans="1:15" s="150" customFormat="1">
      <c r="A294" s="248" t="s">
        <v>256</v>
      </c>
      <c r="B294" s="249" t="s">
        <v>43</v>
      </c>
      <c r="C294" s="145"/>
      <c r="D294" s="146"/>
      <c r="E294" s="146"/>
      <c r="F294" s="250">
        <f>F295</f>
        <v>420000</v>
      </c>
      <c r="G294" s="148"/>
      <c r="H294" s="148"/>
      <c r="I294" s="250">
        <f>I295</f>
        <v>0</v>
      </c>
      <c r="J294" s="228">
        <f t="shared" si="9"/>
        <v>0</v>
      </c>
      <c r="K294" s="251"/>
      <c r="L294" s="149"/>
      <c r="M294" s="149"/>
      <c r="N294" s="149"/>
    </row>
    <row r="295" spans="1:15" s="150" customFormat="1">
      <c r="A295" s="225" t="s">
        <v>257</v>
      </c>
      <c r="B295" s="226" t="s">
        <v>43</v>
      </c>
      <c r="C295" s="145"/>
      <c r="D295" s="146"/>
      <c r="E295" s="146"/>
      <c r="F295" s="227">
        <v>420000</v>
      </c>
      <c r="G295" s="148"/>
      <c r="H295" s="148"/>
      <c r="I295" s="227">
        <v>0</v>
      </c>
      <c r="J295" s="228">
        <f t="shared" si="9"/>
        <v>0</v>
      </c>
      <c r="K295" s="252"/>
      <c r="L295" s="149"/>
      <c r="M295" s="149"/>
      <c r="N295" s="149"/>
    </row>
    <row r="296" spans="1:15" s="339" customFormat="1">
      <c r="A296" s="340" t="s">
        <v>392</v>
      </c>
      <c r="B296" s="341" t="s">
        <v>393</v>
      </c>
      <c r="C296" s="332"/>
      <c r="D296" s="333"/>
      <c r="E296" s="333"/>
      <c r="F296" s="334">
        <f>F297+F304+F311</f>
        <v>7242500</v>
      </c>
      <c r="G296" s="335"/>
      <c r="H296" s="335"/>
      <c r="I296" s="334">
        <f>I297+I304+I311</f>
        <v>3882500</v>
      </c>
      <c r="J296" s="336">
        <f t="shared" si="9"/>
        <v>0.53607179841215047</v>
      </c>
      <c r="K296" s="342"/>
      <c r="L296" s="333"/>
      <c r="M296" s="333"/>
      <c r="N296" s="333"/>
      <c r="O296" s="338"/>
    </row>
    <row r="297" spans="1:15" s="150" customFormat="1" ht="25.5">
      <c r="A297" s="143" t="s">
        <v>332</v>
      </c>
      <c r="B297" s="144" t="s">
        <v>119</v>
      </c>
      <c r="C297" s="145" t="s">
        <v>217</v>
      </c>
      <c r="D297" s="146">
        <v>1</v>
      </c>
      <c r="E297" s="146" t="s">
        <v>166</v>
      </c>
      <c r="F297" s="147">
        <f>F298+F302</f>
        <v>0</v>
      </c>
      <c r="G297" s="148">
        <v>1</v>
      </c>
      <c r="H297" s="148" t="s">
        <v>166</v>
      </c>
      <c r="I297" s="147">
        <f>I298+I302</f>
        <v>0</v>
      </c>
      <c r="J297" s="228" t="e">
        <f t="shared" si="9"/>
        <v>#DIV/0!</v>
      </c>
      <c r="K297" s="229"/>
      <c r="L297" s="149"/>
      <c r="M297" s="268" t="s">
        <v>159</v>
      </c>
      <c r="N297" s="149"/>
    </row>
    <row r="298" spans="1:15" s="150" customFormat="1">
      <c r="A298" s="248" t="s">
        <v>246</v>
      </c>
      <c r="B298" s="249" t="s">
        <v>34</v>
      </c>
      <c r="C298" s="145"/>
      <c r="D298" s="146"/>
      <c r="E298" s="146"/>
      <c r="F298" s="250">
        <f>SUM(F299:F301)</f>
        <v>0</v>
      </c>
      <c r="G298" s="148"/>
      <c r="H298" s="148"/>
      <c r="I298" s="250">
        <f>SUM(I299:I301)</f>
        <v>0</v>
      </c>
      <c r="J298" s="228" t="e">
        <f t="shared" si="9"/>
        <v>#DIV/0!</v>
      </c>
      <c r="K298" s="262"/>
      <c r="L298" s="149"/>
      <c r="M298" s="149"/>
      <c r="N298" s="149"/>
    </row>
    <row r="299" spans="1:15" s="150" customFormat="1">
      <c r="A299" s="225" t="s">
        <v>247</v>
      </c>
      <c r="B299" s="226" t="s">
        <v>35</v>
      </c>
      <c r="C299" s="145"/>
      <c r="D299" s="146"/>
      <c r="E299" s="146"/>
      <c r="F299" s="227">
        <v>0</v>
      </c>
      <c r="G299" s="148"/>
      <c r="H299" s="148"/>
      <c r="I299" s="227">
        <v>0</v>
      </c>
      <c r="J299" s="228" t="e">
        <f t="shared" si="9"/>
        <v>#DIV/0!</v>
      </c>
      <c r="K299" s="259"/>
      <c r="L299" s="149"/>
      <c r="M299" s="149"/>
      <c r="N299" s="149"/>
    </row>
    <row r="300" spans="1:15" s="150" customFormat="1">
      <c r="A300" s="225" t="s">
        <v>252</v>
      </c>
      <c r="B300" s="226" t="s">
        <v>39</v>
      </c>
      <c r="C300" s="145"/>
      <c r="D300" s="146"/>
      <c r="E300" s="146"/>
      <c r="F300" s="227">
        <v>0</v>
      </c>
      <c r="G300" s="148"/>
      <c r="H300" s="148"/>
      <c r="I300" s="227">
        <v>0</v>
      </c>
      <c r="J300" s="228" t="e">
        <f t="shared" si="9"/>
        <v>#DIV/0!</v>
      </c>
      <c r="K300" s="265"/>
      <c r="L300" s="149"/>
      <c r="M300" s="149"/>
      <c r="N300" s="149"/>
    </row>
    <row r="301" spans="1:15" s="150" customFormat="1">
      <c r="A301" s="225" t="s">
        <v>253</v>
      </c>
      <c r="B301" s="226" t="s">
        <v>40</v>
      </c>
      <c r="C301" s="145"/>
      <c r="D301" s="146"/>
      <c r="E301" s="146"/>
      <c r="F301" s="227">
        <v>0</v>
      </c>
      <c r="G301" s="148"/>
      <c r="H301" s="148"/>
      <c r="I301" s="227">
        <v>0</v>
      </c>
      <c r="J301" s="228" t="e">
        <f t="shared" si="9"/>
        <v>#DIV/0!</v>
      </c>
      <c r="K301" s="259"/>
      <c r="L301" s="149"/>
      <c r="M301" s="149"/>
      <c r="N301" s="149"/>
    </row>
    <row r="302" spans="1:15" s="150" customFormat="1">
      <c r="A302" s="248" t="s">
        <v>254</v>
      </c>
      <c r="B302" s="249" t="s">
        <v>41</v>
      </c>
      <c r="C302" s="145"/>
      <c r="D302" s="146"/>
      <c r="E302" s="146"/>
      <c r="F302" s="250">
        <f>F303</f>
        <v>0</v>
      </c>
      <c r="G302" s="148"/>
      <c r="H302" s="148"/>
      <c r="I302" s="250">
        <f>I303</f>
        <v>0</v>
      </c>
      <c r="J302" s="228" t="e">
        <f t="shared" si="9"/>
        <v>#DIV/0!</v>
      </c>
      <c r="K302" s="257"/>
      <c r="L302" s="149"/>
      <c r="M302" s="149"/>
      <c r="N302" s="149"/>
    </row>
    <row r="303" spans="1:15" s="150" customFormat="1">
      <c r="A303" s="225" t="s">
        <v>255</v>
      </c>
      <c r="B303" s="226" t="s">
        <v>42</v>
      </c>
      <c r="C303" s="145"/>
      <c r="D303" s="146"/>
      <c r="E303" s="146"/>
      <c r="F303" s="227">
        <v>0</v>
      </c>
      <c r="G303" s="148"/>
      <c r="H303" s="148"/>
      <c r="I303" s="227">
        <v>0</v>
      </c>
      <c r="J303" s="228" t="e">
        <f t="shared" si="9"/>
        <v>#DIV/0!</v>
      </c>
      <c r="K303" s="229"/>
      <c r="L303" s="149"/>
      <c r="M303" s="149"/>
      <c r="N303" s="149"/>
    </row>
    <row r="304" spans="1:15" s="150" customFormat="1" ht="25.5">
      <c r="A304" s="143" t="s">
        <v>333</v>
      </c>
      <c r="B304" s="246" t="s">
        <v>120</v>
      </c>
      <c r="C304" s="145" t="s">
        <v>218</v>
      </c>
      <c r="D304" s="146">
        <v>1</v>
      </c>
      <c r="E304" s="146" t="s">
        <v>166</v>
      </c>
      <c r="F304" s="147">
        <f>F305+F309</f>
        <v>1930000</v>
      </c>
      <c r="G304" s="148">
        <v>1</v>
      </c>
      <c r="H304" s="148" t="s">
        <v>166</v>
      </c>
      <c r="I304" s="147">
        <f>I305+I309</f>
        <v>1510000</v>
      </c>
      <c r="J304" s="228">
        <f t="shared" si="9"/>
        <v>0.78238341968911918</v>
      </c>
      <c r="K304" s="229"/>
      <c r="L304" s="230"/>
      <c r="M304" s="149" t="s">
        <v>159</v>
      </c>
      <c r="N304" s="149"/>
    </row>
    <row r="305" spans="1:15" s="150" customFormat="1">
      <c r="A305" s="248" t="s">
        <v>246</v>
      </c>
      <c r="B305" s="249" t="s">
        <v>34</v>
      </c>
      <c r="C305" s="145"/>
      <c r="D305" s="146"/>
      <c r="E305" s="146"/>
      <c r="F305" s="250">
        <f>SUM(F306:F308)</f>
        <v>1510000</v>
      </c>
      <c r="G305" s="148"/>
      <c r="H305" s="148"/>
      <c r="I305" s="250">
        <f>SUM(I306:I308)</f>
        <v>1510000</v>
      </c>
      <c r="J305" s="228">
        <f t="shared" si="9"/>
        <v>1</v>
      </c>
      <c r="K305" s="257"/>
      <c r="L305" s="149"/>
      <c r="M305" s="149"/>
      <c r="N305" s="149"/>
    </row>
    <row r="306" spans="1:15" s="150" customFormat="1">
      <c r="A306" s="225" t="s">
        <v>247</v>
      </c>
      <c r="B306" s="226" t="s">
        <v>35</v>
      </c>
      <c r="C306" s="145"/>
      <c r="D306" s="146"/>
      <c r="E306" s="146"/>
      <c r="F306" s="227">
        <v>100000</v>
      </c>
      <c r="G306" s="148"/>
      <c r="H306" s="148"/>
      <c r="I306" s="227">
        <f>'[1]BKU Desember '!$L$92</f>
        <v>100000</v>
      </c>
      <c r="J306" s="228">
        <f t="shared" si="9"/>
        <v>1</v>
      </c>
      <c r="K306" s="259"/>
      <c r="L306" s="149"/>
      <c r="M306" s="149"/>
      <c r="N306" s="149"/>
    </row>
    <row r="307" spans="1:15" s="150" customFormat="1">
      <c r="A307" s="225" t="s">
        <v>252</v>
      </c>
      <c r="B307" s="226" t="s">
        <v>39</v>
      </c>
      <c r="C307" s="145"/>
      <c r="D307" s="146"/>
      <c r="E307" s="146"/>
      <c r="F307" s="227">
        <v>150000</v>
      </c>
      <c r="G307" s="148"/>
      <c r="H307" s="148"/>
      <c r="I307" s="227">
        <f>'[1]BKU Desember '!$L$93</f>
        <v>150000</v>
      </c>
      <c r="J307" s="228">
        <f t="shared" si="9"/>
        <v>1</v>
      </c>
      <c r="K307" s="259"/>
      <c r="L307" s="149"/>
      <c r="M307" s="149"/>
      <c r="N307" s="149"/>
    </row>
    <row r="308" spans="1:15" s="150" customFormat="1">
      <c r="A308" s="225" t="s">
        <v>253</v>
      </c>
      <c r="B308" s="226" t="s">
        <v>40</v>
      </c>
      <c r="C308" s="145"/>
      <c r="D308" s="146"/>
      <c r="E308" s="146"/>
      <c r="F308" s="227">
        <v>1260000</v>
      </c>
      <c r="G308" s="148"/>
      <c r="H308" s="148"/>
      <c r="I308" s="227">
        <f>'[1]BKU Desember '!$L$94</f>
        <v>1260000</v>
      </c>
      <c r="J308" s="228">
        <f t="shared" si="9"/>
        <v>1</v>
      </c>
      <c r="K308" s="229"/>
      <c r="L308" s="149"/>
      <c r="M308" s="149"/>
      <c r="N308" s="149"/>
    </row>
    <row r="309" spans="1:15" s="150" customFormat="1">
      <c r="A309" s="248" t="s">
        <v>256</v>
      </c>
      <c r="B309" s="249" t="s">
        <v>43</v>
      </c>
      <c r="C309" s="145"/>
      <c r="D309" s="146"/>
      <c r="E309" s="146"/>
      <c r="F309" s="250">
        <v>420000</v>
      </c>
      <c r="G309" s="148"/>
      <c r="H309" s="148"/>
      <c r="I309" s="250">
        <f>I310</f>
        <v>0</v>
      </c>
      <c r="J309" s="228">
        <f t="shared" si="9"/>
        <v>0</v>
      </c>
      <c r="K309" s="262"/>
      <c r="L309" s="149"/>
      <c r="M309" s="149"/>
      <c r="N309" s="149"/>
    </row>
    <row r="310" spans="1:15" s="150" customFormat="1">
      <c r="A310" s="225" t="s">
        <v>257</v>
      </c>
      <c r="B310" s="226" t="s">
        <v>44</v>
      </c>
      <c r="C310" s="145"/>
      <c r="D310" s="146"/>
      <c r="E310" s="146"/>
      <c r="F310" s="227">
        <v>420000</v>
      </c>
      <c r="G310" s="148"/>
      <c r="H310" s="148"/>
      <c r="I310" s="227">
        <v>0</v>
      </c>
      <c r="J310" s="228">
        <f t="shared" si="9"/>
        <v>0</v>
      </c>
      <c r="K310" s="259"/>
      <c r="L310" s="149"/>
      <c r="M310" s="149"/>
      <c r="N310" s="149"/>
    </row>
    <row r="311" spans="1:15" s="150" customFormat="1" ht="17.25" customHeight="1">
      <c r="A311" s="143" t="s">
        <v>334</v>
      </c>
      <c r="B311" s="246" t="s">
        <v>121</v>
      </c>
      <c r="C311" s="145" t="s">
        <v>219</v>
      </c>
      <c r="D311" s="146">
        <v>1</v>
      </c>
      <c r="E311" s="146" t="s">
        <v>166</v>
      </c>
      <c r="F311" s="147">
        <f>F312+F316</f>
        <v>5312500</v>
      </c>
      <c r="G311" s="148">
        <v>1</v>
      </c>
      <c r="H311" s="148" t="s">
        <v>166</v>
      </c>
      <c r="I311" s="147">
        <f>I312+I316</f>
        <v>2372500</v>
      </c>
      <c r="J311" s="228">
        <f t="shared" si="9"/>
        <v>0.44658823529411767</v>
      </c>
      <c r="K311" s="229"/>
      <c r="L311" s="230"/>
      <c r="M311" s="149" t="s">
        <v>159</v>
      </c>
      <c r="N311" s="149"/>
    </row>
    <row r="312" spans="1:15" s="150" customFormat="1">
      <c r="A312" s="248" t="s">
        <v>246</v>
      </c>
      <c r="B312" s="249" t="s">
        <v>34</v>
      </c>
      <c r="C312" s="145"/>
      <c r="D312" s="146"/>
      <c r="E312" s="146"/>
      <c r="F312" s="250">
        <f>SUM(F313:F315)</f>
        <v>3632500</v>
      </c>
      <c r="G312" s="148"/>
      <c r="H312" s="148"/>
      <c r="I312" s="250">
        <f>SUM(I313:I315)</f>
        <v>2372500</v>
      </c>
      <c r="J312" s="228">
        <f t="shared" si="9"/>
        <v>0.65313145216792845</v>
      </c>
      <c r="K312" s="257"/>
      <c r="L312" s="149"/>
      <c r="M312" s="149"/>
      <c r="N312" s="149"/>
    </row>
    <row r="313" spans="1:15" s="150" customFormat="1">
      <c r="A313" s="225" t="s">
        <v>247</v>
      </c>
      <c r="B313" s="226" t="s">
        <v>35</v>
      </c>
      <c r="C313" s="145"/>
      <c r="D313" s="146"/>
      <c r="E313" s="146"/>
      <c r="F313" s="227">
        <v>250000</v>
      </c>
      <c r="G313" s="148"/>
      <c r="H313" s="148"/>
      <c r="I313" s="227">
        <f>'[1]BKU Desember '!$L$97</f>
        <v>250000</v>
      </c>
      <c r="J313" s="228">
        <f t="shared" si="9"/>
        <v>1</v>
      </c>
      <c r="K313" s="259"/>
      <c r="L313" s="149"/>
      <c r="M313" s="149"/>
      <c r="N313" s="149"/>
    </row>
    <row r="314" spans="1:15" s="150" customFormat="1">
      <c r="A314" s="225" t="s">
        <v>252</v>
      </c>
      <c r="B314" s="226" t="s">
        <v>39</v>
      </c>
      <c r="C314" s="145"/>
      <c r="D314" s="146"/>
      <c r="E314" s="146"/>
      <c r="F314" s="227">
        <v>300000</v>
      </c>
      <c r="G314" s="148"/>
      <c r="H314" s="148"/>
      <c r="I314" s="227">
        <f>'[1]BKU Desember '!$L$98</f>
        <v>300000</v>
      </c>
      <c r="J314" s="228">
        <f t="shared" si="9"/>
        <v>1</v>
      </c>
      <c r="K314" s="259"/>
      <c r="L314" s="149"/>
      <c r="M314" s="149"/>
      <c r="N314" s="149"/>
    </row>
    <row r="315" spans="1:15" s="150" customFormat="1">
      <c r="A315" s="225" t="s">
        <v>253</v>
      </c>
      <c r="B315" s="226" t="s">
        <v>40</v>
      </c>
      <c r="C315" s="145"/>
      <c r="D315" s="146"/>
      <c r="E315" s="146"/>
      <c r="F315" s="227">
        <v>3082500</v>
      </c>
      <c r="G315" s="148"/>
      <c r="H315" s="148"/>
      <c r="I315" s="227">
        <f>'[1]BKU Desember '!$L$99+'[1]BKU Desember '!$L$102</f>
        <v>1822500</v>
      </c>
      <c r="J315" s="228">
        <f t="shared" si="9"/>
        <v>0.59124087591240881</v>
      </c>
      <c r="K315" s="229"/>
      <c r="L315" s="149"/>
      <c r="M315" s="149"/>
      <c r="N315" s="149"/>
    </row>
    <row r="316" spans="1:15" s="150" customFormat="1">
      <c r="A316" s="248" t="s">
        <v>256</v>
      </c>
      <c r="B316" s="249" t="s">
        <v>43</v>
      </c>
      <c r="C316" s="145"/>
      <c r="D316" s="146"/>
      <c r="E316" s="146"/>
      <c r="F316" s="250">
        <f>F317</f>
        <v>1680000</v>
      </c>
      <c r="G316" s="148"/>
      <c r="H316" s="148"/>
      <c r="I316" s="250">
        <f>I317</f>
        <v>0</v>
      </c>
      <c r="J316" s="228">
        <f t="shared" si="9"/>
        <v>0</v>
      </c>
      <c r="K316" s="257"/>
      <c r="L316" s="149"/>
      <c r="M316" s="149"/>
      <c r="N316" s="149"/>
    </row>
    <row r="317" spans="1:15" s="150" customFormat="1">
      <c r="A317" s="225" t="s">
        <v>257</v>
      </c>
      <c r="B317" s="226" t="s">
        <v>44</v>
      </c>
      <c r="C317" s="145"/>
      <c r="D317" s="146"/>
      <c r="E317" s="146"/>
      <c r="F317" s="227">
        <v>1680000</v>
      </c>
      <c r="G317" s="148"/>
      <c r="H317" s="148"/>
      <c r="I317" s="227">
        <v>0</v>
      </c>
      <c r="J317" s="228">
        <f t="shared" si="9"/>
        <v>0</v>
      </c>
      <c r="K317" s="229"/>
      <c r="L317" s="149"/>
      <c r="M317" s="149"/>
      <c r="N317" s="149"/>
    </row>
    <row r="318" spans="1:15" s="353" customFormat="1">
      <c r="A318" s="343" t="s">
        <v>335</v>
      </c>
      <c r="B318" s="344" t="s">
        <v>122</v>
      </c>
      <c r="C318" s="345"/>
      <c r="D318" s="346"/>
      <c r="E318" s="346"/>
      <c r="F318" s="347">
        <f>F319+F323+F333+F351</f>
        <v>8000000</v>
      </c>
      <c r="G318" s="348"/>
      <c r="H318" s="348"/>
      <c r="I318" s="347">
        <f>I319+I323+I333+I351</f>
        <v>8000000</v>
      </c>
      <c r="J318" s="349">
        <f t="shared" si="9"/>
        <v>1</v>
      </c>
      <c r="K318" s="350"/>
      <c r="L318" s="351"/>
      <c r="M318" s="351"/>
      <c r="N318" s="351"/>
      <c r="O318" s="352"/>
    </row>
    <row r="319" spans="1:15" s="295" customFormat="1" ht="12" customHeight="1">
      <c r="A319" s="286" t="s">
        <v>275</v>
      </c>
      <c r="B319" s="287" t="s">
        <v>505</v>
      </c>
      <c r="C319" s="288"/>
      <c r="D319" s="289"/>
      <c r="E319" s="289"/>
      <c r="F319" s="290">
        <f>F321</f>
        <v>8000000</v>
      </c>
      <c r="G319" s="291"/>
      <c r="H319" s="291"/>
      <c r="I319" s="290">
        <f>I320</f>
        <v>8000000</v>
      </c>
      <c r="J319" s="292">
        <f t="shared" ref="J319:J322" si="10">I319/F319</f>
        <v>1</v>
      </c>
      <c r="K319" s="354"/>
      <c r="L319" s="293"/>
      <c r="M319" s="293"/>
      <c r="N319" s="293"/>
      <c r="O319" s="294"/>
    </row>
    <row r="320" spans="1:15" s="150" customFormat="1" ht="30" customHeight="1">
      <c r="A320" s="143" t="s">
        <v>506</v>
      </c>
      <c r="B320" s="144" t="s">
        <v>507</v>
      </c>
      <c r="C320" s="145" t="s">
        <v>512</v>
      </c>
      <c r="D320" s="146">
        <v>1</v>
      </c>
      <c r="E320" s="146" t="s">
        <v>166</v>
      </c>
      <c r="F320" s="147">
        <f>F321</f>
        <v>8000000</v>
      </c>
      <c r="G320" s="148">
        <v>1</v>
      </c>
      <c r="H320" s="148" t="s">
        <v>166</v>
      </c>
      <c r="I320" s="147">
        <f>I321</f>
        <v>8000000</v>
      </c>
      <c r="J320" s="228">
        <f t="shared" si="10"/>
        <v>1</v>
      </c>
      <c r="K320" s="269" t="s">
        <v>161</v>
      </c>
      <c r="L320" s="149"/>
      <c r="M320" s="149"/>
      <c r="N320" s="149"/>
      <c r="O320" s="245"/>
    </row>
    <row r="321" spans="1:15" s="150" customFormat="1" ht="18">
      <c r="A321" s="248" t="s">
        <v>266</v>
      </c>
      <c r="B321" s="254" t="s">
        <v>89</v>
      </c>
      <c r="C321" s="145"/>
      <c r="D321" s="146"/>
      <c r="E321" s="146"/>
      <c r="F321" s="250">
        <f>SUM(F322:F322)</f>
        <v>8000000</v>
      </c>
      <c r="G321" s="148"/>
      <c r="H321" s="148"/>
      <c r="I321" s="250">
        <f>SUM(I322:I322)</f>
        <v>8000000</v>
      </c>
      <c r="J321" s="228">
        <f t="shared" si="10"/>
        <v>1</v>
      </c>
      <c r="K321" s="269"/>
      <c r="L321" s="149"/>
      <c r="M321" s="149"/>
      <c r="N321" s="149"/>
      <c r="O321" s="245"/>
    </row>
    <row r="322" spans="1:15" s="150" customFormat="1">
      <c r="A322" s="261" t="s">
        <v>508</v>
      </c>
      <c r="B322" s="260" t="s">
        <v>509</v>
      </c>
      <c r="C322" s="145"/>
      <c r="D322" s="146"/>
      <c r="E322" s="146"/>
      <c r="F322" s="227">
        <v>8000000</v>
      </c>
      <c r="G322" s="148"/>
      <c r="H322" s="148"/>
      <c r="I322" s="227">
        <f>'[1]BKU BDG JULI'!$L$53</f>
        <v>8000000</v>
      </c>
      <c r="J322" s="228">
        <f t="shared" si="10"/>
        <v>1</v>
      </c>
      <c r="K322" s="269"/>
      <c r="L322" s="149"/>
      <c r="M322" s="149"/>
      <c r="N322" s="149"/>
      <c r="O322" s="245"/>
    </row>
    <row r="323" spans="1:15" s="295" customFormat="1">
      <c r="A323" s="286" t="s">
        <v>284</v>
      </c>
      <c r="B323" s="287" t="s">
        <v>462</v>
      </c>
      <c r="C323" s="288"/>
      <c r="D323" s="289"/>
      <c r="E323" s="289"/>
      <c r="F323" s="290">
        <f>F324</f>
        <v>0</v>
      </c>
      <c r="G323" s="291"/>
      <c r="H323" s="291"/>
      <c r="I323" s="290">
        <f>I324+I334+I345</f>
        <v>0</v>
      </c>
      <c r="J323" s="292" t="e">
        <f t="shared" si="9"/>
        <v>#DIV/0!</v>
      </c>
      <c r="K323" s="354"/>
      <c r="L323" s="293"/>
      <c r="M323" s="293"/>
      <c r="N323" s="293"/>
      <c r="O323" s="294"/>
    </row>
    <row r="324" spans="1:15" s="150" customFormat="1" ht="38.25">
      <c r="A324" s="143" t="s">
        <v>463</v>
      </c>
      <c r="B324" s="144" t="s">
        <v>464</v>
      </c>
      <c r="C324" s="145" t="s">
        <v>513</v>
      </c>
      <c r="D324" s="146">
        <v>1</v>
      </c>
      <c r="E324" s="146" t="s">
        <v>166</v>
      </c>
      <c r="F324" s="147">
        <f>F325+F329+F331</f>
        <v>0</v>
      </c>
      <c r="G324" s="148">
        <v>1</v>
      </c>
      <c r="H324" s="148" t="s">
        <v>166</v>
      </c>
      <c r="I324" s="147">
        <f>I325+I329+I331</f>
        <v>0</v>
      </c>
      <c r="J324" s="228" t="e">
        <f t="shared" si="9"/>
        <v>#DIV/0!</v>
      </c>
      <c r="K324" s="229" t="s">
        <v>161</v>
      </c>
      <c r="L324" s="149"/>
      <c r="M324" s="149"/>
      <c r="N324" s="149"/>
    </row>
    <row r="325" spans="1:15" s="150" customFormat="1">
      <c r="A325" s="248" t="s">
        <v>246</v>
      </c>
      <c r="B325" s="254" t="s">
        <v>34</v>
      </c>
      <c r="C325" s="145"/>
      <c r="D325" s="146"/>
      <c r="E325" s="146"/>
      <c r="F325" s="250">
        <f>SUM(F326:F328)</f>
        <v>0</v>
      </c>
      <c r="G325" s="148"/>
      <c r="H325" s="148"/>
      <c r="I325" s="250">
        <f>SUM(I326:I328)</f>
        <v>0</v>
      </c>
      <c r="J325" s="228" t="e">
        <f t="shared" si="9"/>
        <v>#DIV/0!</v>
      </c>
      <c r="K325" s="257"/>
      <c r="L325" s="149"/>
      <c r="M325" s="149"/>
      <c r="N325" s="149"/>
    </row>
    <row r="326" spans="1:15" s="150" customFormat="1">
      <c r="A326" s="261" t="s">
        <v>247</v>
      </c>
      <c r="B326" s="260" t="s">
        <v>35</v>
      </c>
      <c r="C326" s="145"/>
      <c r="D326" s="146"/>
      <c r="E326" s="146"/>
      <c r="F326" s="227">
        <v>0</v>
      </c>
      <c r="G326" s="148"/>
      <c r="H326" s="148"/>
      <c r="I326" s="227">
        <v>0</v>
      </c>
      <c r="J326" s="228" t="e">
        <f t="shared" si="9"/>
        <v>#DIV/0!</v>
      </c>
      <c r="K326" s="229"/>
      <c r="L326" s="149"/>
      <c r="M326" s="149"/>
      <c r="N326" s="149"/>
    </row>
    <row r="327" spans="1:15" s="150" customFormat="1">
      <c r="A327" s="261" t="s">
        <v>252</v>
      </c>
      <c r="B327" s="260" t="s">
        <v>39</v>
      </c>
      <c r="C327" s="145"/>
      <c r="D327" s="146"/>
      <c r="E327" s="146"/>
      <c r="F327" s="227">
        <v>0</v>
      </c>
      <c r="G327" s="148"/>
      <c r="H327" s="148"/>
      <c r="I327" s="227">
        <v>0</v>
      </c>
      <c r="J327" s="228" t="e">
        <f t="shared" si="9"/>
        <v>#DIV/0!</v>
      </c>
      <c r="K327" s="229"/>
      <c r="L327" s="149"/>
      <c r="M327" s="149"/>
      <c r="N327" s="149"/>
    </row>
    <row r="328" spans="1:15" s="150" customFormat="1">
      <c r="A328" s="261" t="s">
        <v>253</v>
      </c>
      <c r="B328" s="260" t="s">
        <v>40</v>
      </c>
      <c r="C328" s="145"/>
      <c r="D328" s="146"/>
      <c r="E328" s="146"/>
      <c r="F328" s="227">
        <v>0</v>
      </c>
      <c r="G328" s="148"/>
      <c r="H328" s="148"/>
      <c r="I328" s="227">
        <v>0</v>
      </c>
      <c r="J328" s="228" t="e">
        <f t="shared" si="9"/>
        <v>#DIV/0!</v>
      </c>
      <c r="K328" s="229"/>
      <c r="L328" s="149"/>
      <c r="M328" s="149"/>
      <c r="N328" s="149"/>
    </row>
    <row r="329" spans="1:15" s="150" customFormat="1">
      <c r="A329" s="248" t="s">
        <v>254</v>
      </c>
      <c r="B329" s="254" t="s">
        <v>41</v>
      </c>
      <c r="C329" s="145"/>
      <c r="D329" s="146"/>
      <c r="E329" s="146"/>
      <c r="F329" s="227">
        <f>F330</f>
        <v>0</v>
      </c>
      <c r="G329" s="148"/>
      <c r="H329" s="148"/>
      <c r="I329" s="227">
        <f>I330</f>
        <v>0</v>
      </c>
      <c r="J329" s="228" t="e">
        <f t="shared" si="9"/>
        <v>#DIV/0!</v>
      </c>
      <c r="K329" s="229"/>
      <c r="L329" s="149"/>
      <c r="M329" s="149"/>
      <c r="N329" s="149"/>
    </row>
    <row r="330" spans="1:15" s="150" customFormat="1" ht="22.5">
      <c r="A330" s="261" t="s">
        <v>354</v>
      </c>
      <c r="B330" s="260" t="s">
        <v>86</v>
      </c>
      <c r="C330" s="145"/>
      <c r="D330" s="146"/>
      <c r="E330" s="146"/>
      <c r="F330" s="227">
        <v>0</v>
      </c>
      <c r="G330" s="148"/>
      <c r="H330" s="148"/>
      <c r="I330" s="227">
        <v>0</v>
      </c>
      <c r="J330" s="228" t="e">
        <f t="shared" si="9"/>
        <v>#DIV/0!</v>
      </c>
      <c r="K330" s="229"/>
      <c r="L330" s="149"/>
      <c r="M330" s="149"/>
      <c r="N330" s="149"/>
    </row>
    <row r="331" spans="1:15" s="150" customFormat="1">
      <c r="A331" s="248" t="s">
        <v>352</v>
      </c>
      <c r="B331" s="254" t="s">
        <v>78</v>
      </c>
      <c r="C331" s="145"/>
      <c r="D331" s="146"/>
      <c r="E331" s="146"/>
      <c r="F331" s="227">
        <f>F332</f>
        <v>0</v>
      </c>
      <c r="G331" s="148"/>
      <c r="H331" s="148"/>
      <c r="I331" s="227">
        <f>I332</f>
        <v>0</v>
      </c>
      <c r="J331" s="228" t="e">
        <f t="shared" si="9"/>
        <v>#DIV/0!</v>
      </c>
      <c r="K331" s="229"/>
      <c r="L331" s="149"/>
      <c r="M331" s="149"/>
      <c r="N331" s="149"/>
    </row>
    <row r="332" spans="1:15" s="150" customFormat="1" ht="22.5">
      <c r="A332" s="261" t="s">
        <v>361</v>
      </c>
      <c r="B332" s="260" t="s">
        <v>86</v>
      </c>
      <c r="C332" s="145"/>
      <c r="D332" s="146"/>
      <c r="E332" s="146"/>
      <c r="F332" s="227">
        <v>0</v>
      </c>
      <c r="G332" s="148"/>
      <c r="H332" s="148"/>
      <c r="I332" s="227">
        <v>0</v>
      </c>
      <c r="J332" s="228" t="e">
        <f t="shared" ref="J332:J377" si="11">I332/F332</f>
        <v>#DIV/0!</v>
      </c>
      <c r="K332" s="229"/>
      <c r="L332" s="149"/>
      <c r="M332" s="149"/>
      <c r="N332" s="149"/>
    </row>
    <row r="333" spans="1:15" s="295" customFormat="1" ht="18">
      <c r="A333" s="355" t="s">
        <v>394</v>
      </c>
      <c r="B333" s="356" t="s">
        <v>395</v>
      </c>
      <c r="C333" s="357"/>
      <c r="D333" s="358"/>
      <c r="E333" s="358"/>
      <c r="F333" s="290">
        <f>F334+F345</f>
        <v>0</v>
      </c>
      <c r="G333" s="291"/>
      <c r="H333" s="291"/>
      <c r="I333" s="383">
        <f>I334+I345</f>
        <v>0</v>
      </c>
      <c r="J333" s="292" t="e">
        <f t="shared" si="11"/>
        <v>#DIV/0!</v>
      </c>
      <c r="K333" s="359"/>
      <c r="L333" s="293"/>
      <c r="M333" s="293"/>
      <c r="N333" s="293"/>
    </row>
    <row r="334" spans="1:15" s="150" customFormat="1" ht="54" customHeight="1">
      <c r="A334" s="143" t="s">
        <v>465</v>
      </c>
      <c r="B334" s="144" t="s">
        <v>510</v>
      </c>
      <c r="C334" s="145" t="s">
        <v>511</v>
      </c>
      <c r="D334" s="146">
        <v>1</v>
      </c>
      <c r="E334" s="146" t="s">
        <v>166</v>
      </c>
      <c r="F334" s="147">
        <f>F335+F340+F343</f>
        <v>0</v>
      </c>
      <c r="G334" s="148">
        <v>1</v>
      </c>
      <c r="H334" s="148" t="s">
        <v>166</v>
      </c>
      <c r="I334" s="147">
        <f>I335+I340+I343</f>
        <v>0</v>
      </c>
      <c r="J334" s="228" t="e">
        <f t="shared" si="11"/>
        <v>#DIV/0!</v>
      </c>
      <c r="K334" s="229"/>
      <c r="L334" s="149"/>
      <c r="M334" s="149"/>
      <c r="N334" s="149"/>
    </row>
    <row r="335" spans="1:15" s="150" customFormat="1">
      <c r="A335" s="248" t="s">
        <v>246</v>
      </c>
      <c r="B335" s="249" t="s">
        <v>34</v>
      </c>
      <c r="C335" s="145"/>
      <c r="D335" s="146"/>
      <c r="E335" s="146"/>
      <c r="F335" s="250">
        <f>SUM(F336:F339)</f>
        <v>0</v>
      </c>
      <c r="G335" s="256"/>
      <c r="H335" s="256"/>
      <c r="I335" s="250">
        <f>SUM(I336:I339)</f>
        <v>0</v>
      </c>
      <c r="J335" s="228" t="e">
        <f t="shared" si="11"/>
        <v>#DIV/0!</v>
      </c>
      <c r="K335" s="252"/>
      <c r="L335" s="149"/>
      <c r="M335" s="149"/>
      <c r="N335" s="149"/>
    </row>
    <row r="336" spans="1:15" s="150" customFormat="1">
      <c r="A336" s="225" t="s">
        <v>247</v>
      </c>
      <c r="B336" s="226" t="s">
        <v>35</v>
      </c>
      <c r="C336" s="145"/>
      <c r="D336" s="146"/>
      <c r="E336" s="146"/>
      <c r="F336" s="227">
        <v>0</v>
      </c>
      <c r="G336" s="148"/>
      <c r="H336" s="148"/>
      <c r="I336" s="227">
        <v>0</v>
      </c>
      <c r="J336" s="228" t="e">
        <f t="shared" si="11"/>
        <v>#DIV/0!</v>
      </c>
      <c r="K336" s="257"/>
      <c r="L336" s="149"/>
      <c r="M336" s="149"/>
      <c r="N336" s="149"/>
    </row>
    <row r="337" spans="1:14" s="150" customFormat="1">
      <c r="A337" s="225" t="s">
        <v>252</v>
      </c>
      <c r="B337" s="226" t="s">
        <v>39</v>
      </c>
      <c r="C337" s="145"/>
      <c r="D337" s="146"/>
      <c r="E337" s="146"/>
      <c r="F337" s="227">
        <v>0</v>
      </c>
      <c r="G337" s="148"/>
      <c r="H337" s="148"/>
      <c r="I337" s="227">
        <v>0</v>
      </c>
      <c r="J337" s="228" t="e">
        <f t="shared" si="11"/>
        <v>#DIV/0!</v>
      </c>
      <c r="K337" s="259"/>
      <c r="L337" s="149"/>
      <c r="M337" s="149"/>
      <c r="N337" s="149"/>
    </row>
    <row r="338" spans="1:14" s="150" customFormat="1">
      <c r="A338" s="225" t="s">
        <v>253</v>
      </c>
      <c r="B338" s="226" t="s">
        <v>40</v>
      </c>
      <c r="C338" s="145"/>
      <c r="D338" s="146"/>
      <c r="E338" s="146"/>
      <c r="F338" s="227">
        <v>0</v>
      </c>
      <c r="G338" s="148"/>
      <c r="H338" s="148"/>
      <c r="I338" s="227">
        <v>0</v>
      </c>
      <c r="J338" s="228" t="e">
        <f t="shared" si="11"/>
        <v>#DIV/0!</v>
      </c>
      <c r="K338" s="229"/>
      <c r="L338" s="149"/>
      <c r="M338" s="149"/>
      <c r="N338" s="149"/>
    </row>
    <row r="339" spans="1:14" s="150" customFormat="1">
      <c r="A339" s="225" t="s">
        <v>350</v>
      </c>
      <c r="B339" s="226" t="s">
        <v>54</v>
      </c>
      <c r="C339" s="145"/>
      <c r="D339" s="146"/>
      <c r="E339" s="146"/>
      <c r="F339" s="227">
        <v>0</v>
      </c>
      <c r="G339" s="148"/>
      <c r="H339" s="148"/>
      <c r="I339" s="227">
        <v>0</v>
      </c>
      <c r="J339" s="228" t="e">
        <f t="shared" si="11"/>
        <v>#DIV/0!</v>
      </c>
      <c r="K339" s="229"/>
      <c r="L339" s="149"/>
      <c r="M339" s="149"/>
      <c r="N339" s="149"/>
    </row>
    <row r="340" spans="1:14" s="150" customFormat="1">
      <c r="A340" s="248" t="s">
        <v>254</v>
      </c>
      <c r="B340" s="249" t="s">
        <v>41</v>
      </c>
      <c r="C340" s="145"/>
      <c r="D340" s="146"/>
      <c r="E340" s="146"/>
      <c r="F340" s="250">
        <f>SUM(F341:F342)</f>
        <v>0</v>
      </c>
      <c r="G340" s="148"/>
      <c r="H340" s="148"/>
      <c r="I340" s="250">
        <f>SUM(I341:I342)</f>
        <v>0</v>
      </c>
      <c r="J340" s="228" t="e">
        <f t="shared" si="11"/>
        <v>#DIV/0!</v>
      </c>
      <c r="K340" s="257"/>
      <c r="L340" s="149"/>
      <c r="M340" s="149"/>
      <c r="N340" s="149"/>
    </row>
    <row r="341" spans="1:14" s="150" customFormat="1" ht="22.5">
      <c r="A341" s="225" t="s">
        <v>354</v>
      </c>
      <c r="B341" s="260" t="s">
        <v>86</v>
      </c>
      <c r="C341" s="145"/>
      <c r="D341" s="146"/>
      <c r="E341" s="146"/>
      <c r="F341" s="227">
        <v>0</v>
      </c>
      <c r="G341" s="148"/>
      <c r="H341" s="148"/>
      <c r="I341" s="227">
        <v>0</v>
      </c>
      <c r="J341" s="228" t="e">
        <f t="shared" si="11"/>
        <v>#DIV/0!</v>
      </c>
      <c r="K341" s="229"/>
      <c r="L341" s="149"/>
      <c r="M341" s="149"/>
      <c r="N341" s="149"/>
    </row>
    <row r="342" spans="1:14" s="150" customFormat="1" ht="22.5">
      <c r="A342" s="261" t="s">
        <v>466</v>
      </c>
      <c r="B342" s="260" t="s">
        <v>467</v>
      </c>
      <c r="C342" s="145"/>
      <c r="D342" s="146"/>
      <c r="E342" s="146"/>
      <c r="F342" s="227">
        <v>0</v>
      </c>
      <c r="G342" s="148"/>
      <c r="H342" s="148"/>
      <c r="I342" s="227">
        <v>0</v>
      </c>
      <c r="J342" s="228" t="e">
        <f t="shared" si="11"/>
        <v>#DIV/0!</v>
      </c>
      <c r="K342" s="252"/>
      <c r="L342" s="149"/>
      <c r="M342" s="149"/>
      <c r="N342" s="149"/>
    </row>
    <row r="343" spans="1:14" s="150" customFormat="1" ht="18">
      <c r="A343" s="248" t="s">
        <v>266</v>
      </c>
      <c r="B343" s="254" t="s">
        <v>89</v>
      </c>
      <c r="C343" s="145"/>
      <c r="D343" s="146"/>
      <c r="E343" s="146"/>
      <c r="F343" s="250">
        <f>F344</f>
        <v>0</v>
      </c>
      <c r="G343" s="148"/>
      <c r="H343" s="148"/>
      <c r="I343" s="250">
        <f>I344</f>
        <v>0</v>
      </c>
      <c r="J343" s="228" t="e">
        <f t="shared" si="11"/>
        <v>#DIV/0!</v>
      </c>
      <c r="K343" s="252"/>
      <c r="L343" s="149"/>
      <c r="M343" s="149"/>
      <c r="N343" s="149"/>
    </row>
    <row r="344" spans="1:14" s="150" customFormat="1" ht="22.5">
      <c r="A344" s="261" t="s">
        <v>267</v>
      </c>
      <c r="B344" s="260" t="s">
        <v>90</v>
      </c>
      <c r="C344" s="145"/>
      <c r="D344" s="146"/>
      <c r="E344" s="146"/>
      <c r="F344" s="227">
        <v>0</v>
      </c>
      <c r="G344" s="148"/>
      <c r="H344" s="148"/>
      <c r="I344" s="227">
        <v>0</v>
      </c>
      <c r="J344" s="228" t="e">
        <f t="shared" si="11"/>
        <v>#DIV/0!</v>
      </c>
      <c r="K344" s="252"/>
      <c r="L344" s="149"/>
      <c r="M344" s="149"/>
      <c r="N344" s="149"/>
    </row>
    <row r="345" spans="1:14" s="150" customFormat="1" ht="25.5">
      <c r="A345" s="143" t="s">
        <v>468</v>
      </c>
      <c r="B345" s="144" t="s">
        <v>469</v>
      </c>
      <c r="C345" s="145" t="s">
        <v>514</v>
      </c>
      <c r="D345" s="146">
        <v>1</v>
      </c>
      <c r="E345" s="146" t="s">
        <v>166</v>
      </c>
      <c r="F345" s="147">
        <f>F346+F349</f>
        <v>0</v>
      </c>
      <c r="G345" s="148"/>
      <c r="H345" s="148"/>
      <c r="I345" s="147">
        <f>I346+I349</f>
        <v>0</v>
      </c>
      <c r="J345" s="228" t="e">
        <f t="shared" si="11"/>
        <v>#DIV/0!</v>
      </c>
      <c r="K345" s="252"/>
      <c r="L345" s="149"/>
      <c r="M345" s="149"/>
      <c r="N345" s="149"/>
    </row>
    <row r="346" spans="1:14" s="150" customFormat="1">
      <c r="A346" s="248" t="s">
        <v>246</v>
      </c>
      <c r="B346" s="249" t="s">
        <v>34</v>
      </c>
      <c r="C346" s="145"/>
      <c r="D346" s="146"/>
      <c r="E346" s="146"/>
      <c r="F346" s="250">
        <f>SUM(F347:F348)</f>
        <v>0</v>
      </c>
      <c r="G346" s="148"/>
      <c r="H346" s="148"/>
      <c r="I346" s="250">
        <f>SUM(I347:I348)</f>
        <v>0</v>
      </c>
      <c r="J346" s="228" t="e">
        <f t="shared" si="11"/>
        <v>#DIV/0!</v>
      </c>
      <c r="K346" s="252"/>
      <c r="L346" s="149"/>
      <c r="M346" s="149"/>
      <c r="N346" s="149"/>
    </row>
    <row r="347" spans="1:14" s="150" customFormat="1">
      <c r="A347" s="225" t="s">
        <v>252</v>
      </c>
      <c r="B347" s="226" t="s">
        <v>39</v>
      </c>
      <c r="C347" s="145"/>
      <c r="D347" s="146"/>
      <c r="E347" s="146"/>
      <c r="F347" s="227">
        <v>0</v>
      </c>
      <c r="G347" s="148"/>
      <c r="H347" s="148"/>
      <c r="I347" s="227">
        <v>0</v>
      </c>
      <c r="J347" s="228" t="e">
        <f t="shared" si="11"/>
        <v>#DIV/0!</v>
      </c>
      <c r="K347" s="252"/>
      <c r="L347" s="149"/>
      <c r="M347" s="149"/>
      <c r="N347" s="149"/>
    </row>
    <row r="348" spans="1:14" s="150" customFormat="1">
      <c r="A348" s="225" t="s">
        <v>253</v>
      </c>
      <c r="B348" s="226" t="s">
        <v>40</v>
      </c>
      <c r="C348" s="145"/>
      <c r="D348" s="146"/>
      <c r="E348" s="146"/>
      <c r="F348" s="227">
        <v>0</v>
      </c>
      <c r="G348" s="148"/>
      <c r="H348" s="148"/>
      <c r="I348" s="227">
        <v>0</v>
      </c>
      <c r="J348" s="228" t="e">
        <f t="shared" si="11"/>
        <v>#DIV/0!</v>
      </c>
      <c r="K348" s="252"/>
      <c r="L348" s="149"/>
      <c r="M348" s="149"/>
      <c r="N348" s="149"/>
    </row>
    <row r="349" spans="1:14" s="150" customFormat="1">
      <c r="A349" s="248" t="s">
        <v>254</v>
      </c>
      <c r="B349" s="249" t="s">
        <v>41</v>
      </c>
      <c r="C349" s="145"/>
      <c r="D349" s="146"/>
      <c r="E349" s="146"/>
      <c r="F349" s="250">
        <f>F350</f>
        <v>0</v>
      </c>
      <c r="G349" s="148"/>
      <c r="H349" s="148"/>
      <c r="I349" s="250">
        <f>I350</f>
        <v>0</v>
      </c>
      <c r="J349" s="228" t="e">
        <f t="shared" si="11"/>
        <v>#DIV/0!</v>
      </c>
      <c r="K349" s="252"/>
      <c r="L349" s="149"/>
      <c r="M349" s="149"/>
      <c r="N349" s="149"/>
    </row>
    <row r="350" spans="1:14" s="150" customFormat="1" ht="22.5">
      <c r="A350" s="225" t="s">
        <v>354</v>
      </c>
      <c r="B350" s="260" t="s">
        <v>86</v>
      </c>
      <c r="C350" s="145"/>
      <c r="D350" s="146"/>
      <c r="E350" s="146"/>
      <c r="F350" s="227">
        <v>0</v>
      </c>
      <c r="G350" s="148"/>
      <c r="H350" s="148"/>
      <c r="I350" s="227">
        <v>0</v>
      </c>
      <c r="J350" s="228" t="e">
        <f t="shared" si="11"/>
        <v>#DIV/0!</v>
      </c>
      <c r="K350" s="252"/>
      <c r="L350" s="149"/>
      <c r="M350" s="149"/>
      <c r="N350" s="149"/>
    </row>
    <row r="351" spans="1:14" s="295" customFormat="1">
      <c r="A351" s="355" t="s">
        <v>470</v>
      </c>
      <c r="B351" s="356" t="s">
        <v>471</v>
      </c>
      <c r="C351" s="357"/>
      <c r="D351" s="358"/>
      <c r="E351" s="358"/>
      <c r="F351" s="290">
        <f>F352</f>
        <v>0</v>
      </c>
      <c r="G351" s="291"/>
      <c r="H351" s="291"/>
      <c r="I351" s="290">
        <f>I352</f>
        <v>0</v>
      </c>
      <c r="J351" s="292" t="e">
        <f t="shared" si="11"/>
        <v>#DIV/0!</v>
      </c>
      <c r="K351" s="360"/>
      <c r="L351" s="293"/>
      <c r="M351" s="293"/>
      <c r="N351" s="293"/>
    </row>
    <row r="352" spans="1:14" s="150" customFormat="1" ht="25.5">
      <c r="A352" s="143" t="s">
        <v>472</v>
      </c>
      <c r="B352" s="144" t="s">
        <v>473</v>
      </c>
      <c r="C352" s="145" t="s">
        <v>515</v>
      </c>
      <c r="D352" s="146">
        <v>1</v>
      </c>
      <c r="E352" s="146" t="s">
        <v>166</v>
      </c>
      <c r="F352" s="147">
        <f>F353+F357</f>
        <v>0</v>
      </c>
      <c r="G352" s="148"/>
      <c r="H352" s="148"/>
      <c r="I352" s="147">
        <f>I353+I357</f>
        <v>0</v>
      </c>
      <c r="J352" s="228" t="e">
        <f t="shared" si="11"/>
        <v>#DIV/0!</v>
      </c>
      <c r="K352" s="252"/>
      <c r="L352" s="149"/>
      <c r="M352" s="149"/>
      <c r="N352" s="149"/>
    </row>
    <row r="353" spans="1:19" s="150" customFormat="1">
      <c r="A353" s="248" t="s">
        <v>246</v>
      </c>
      <c r="B353" s="249" t="s">
        <v>34</v>
      </c>
      <c r="C353" s="145"/>
      <c r="D353" s="146"/>
      <c r="E353" s="146"/>
      <c r="F353" s="250">
        <f>SUM(F354:F356)</f>
        <v>0</v>
      </c>
      <c r="G353" s="148"/>
      <c r="H353" s="148"/>
      <c r="I353" s="250">
        <f>SUM(I354:I356)</f>
        <v>0</v>
      </c>
      <c r="J353" s="228" t="e">
        <f t="shared" si="11"/>
        <v>#DIV/0!</v>
      </c>
      <c r="K353" s="252"/>
      <c r="L353" s="149"/>
      <c r="M353" s="149"/>
      <c r="N353" s="149"/>
    </row>
    <row r="354" spans="1:19" s="150" customFormat="1">
      <c r="A354" s="225" t="s">
        <v>247</v>
      </c>
      <c r="B354" s="226" t="s">
        <v>35</v>
      </c>
      <c r="C354" s="145"/>
      <c r="D354" s="146"/>
      <c r="E354" s="146"/>
      <c r="F354" s="227">
        <v>0</v>
      </c>
      <c r="G354" s="148"/>
      <c r="H354" s="148"/>
      <c r="I354" s="227">
        <v>0</v>
      </c>
      <c r="J354" s="228" t="e">
        <f t="shared" si="11"/>
        <v>#DIV/0!</v>
      </c>
      <c r="K354" s="252"/>
      <c r="L354" s="149"/>
      <c r="M354" s="149"/>
      <c r="N354" s="149"/>
    </row>
    <row r="355" spans="1:19" s="150" customFormat="1">
      <c r="A355" s="225" t="s">
        <v>252</v>
      </c>
      <c r="B355" s="226" t="s">
        <v>39</v>
      </c>
      <c r="C355" s="145"/>
      <c r="D355" s="146"/>
      <c r="E355" s="146"/>
      <c r="F355" s="227">
        <v>0</v>
      </c>
      <c r="G355" s="148"/>
      <c r="H355" s="148"/>
      <c r="I355" s="227">
        <v>0</v>
      </c>
      <c r="J355" s="228" t="e">
        <f t="shared" si="11"/>
        <v>#DIV/0!</v>
      </c>
      <c r="K355" s="252"/>
      <c r="L355" s="149"/>
      <c r="M355" s="149"/>
      <c r="N355" s="149"/>
    </row>
    <row r="356" spans="1:19" s="150" customFormat="1">
      <c r="A356" s="225" t="s">
        <v>253</v>
      </c>
      <c r="B356" s="226" t="s">
        <v>40</v>
      </c>
      <c r="C356" s="145"/>
      <c r="D356" s="146"/>
      <c r="E356" s="146"/>
      <c r="F356" s="227">
        <v>0</v>
      </c>
      <c r="G356" s="148"/>
      <c r="H356" s="148"/>
      <c r="I356" s="227">
        <v>0</v>
      </c>
      <c r="J356" s="228" t="e">
        <f t="shared" si="11"/>
        <v>#DIV/0!</v>
      </c>
      <c r="K356" s="252"/>
      <c r="L356" s="149"/>
      <c r="M356" s="149"/>
      <c r="N356" s="149"/>
    </row>
    <row r="357" spans="1:19" s="150" customFormat="1">
      <c r="A357" s="248" t="s">
        <v>254</v>
      </c>
      <c r="B357" s="249" t="s">
        <v>41</v>
      </c>
      <c r="C357" s="145"/>
      <c r="D357" s="146"/>
      <c r="E357" s="146"/>
      <c r="F357" s="250">
        <f>SUM(F358:F359)</f>
        <v>0</v>
      </c>
      <c r="G357" s="148"/>
      <c r="H357" s="148"/>
      <c r="I357" s="250">
        <f>SUM(I358:I359)</f>
        <v>0</v>
      </c>
      <c r="J357" s="228" t="e">
        <f t="shared" si="11"/>
        <v>#DIV/0!</v>
      </c>
      <c r="K357" s="252"/>
      <c r="L357" s="149"/>
      <c r="M357" s="149"/>
      <c r="N357" s="149"/>
    </row>
    <row r="358" spans="1:19" s="150" customFormat="1" ht="22.5">
      <c r="A358" s="225" t="s">
        <v>354</v>
      </c>
      <c r="B358" s="260" t="s">
        <v>86</v>
      </c>
      <c r="C358" s="145"/>
      <c r="D358" s="146"/>
      <c r="E358" s="146"/>
      <c r="F358" s="227">
        <v>0</v>
      </c>
      <c r="G358" s="148"/>
      <c r="H358" s="148"/>
      <c r="I358" s="227">
        <v>0</v>
      </c>
      <c r="J358" s="228" t="e">
        <f t="shared" si="11"/>
        <v>#DIV/0!</v>
      </c>
      <c r="K358" s="252"/>
      <c r="L358" s="149"/>
      <c r="M358" s="149"/>
      <c r="N358" s="149"/>
    </row>
    <row r="359" spans="1:19" s="150" customFormat="1" ht="22.5">
      <c r="A359" s="225" t="s">
        <v>466</v>
      </c>
      <c r="B359" s="260" t="s">
        <v>467</v>
      </c>
      <c r="C359" s="145"/>
      <c r="D359" s="146"/>
      <c r="E359" s="146"/>
      <c r="F359" s="227">
        <v>0</v>
      </c>
      <c r="G359" s="148"/>
      <c r="H359" s="148"/>
      <c r="I359" s="227">
        <v>0</v>
      </c>
      <c r="J359" s="228" t="e">
        <f t="shared" si="11"/>
        <v>#DIV/0!</v>
      </c>
      <c r="K359" s="252"/>
      <c r="L359" s="149"/>
      <c r="M359" s="149"/>
      <c r="N359" s="149"/>
    </row>
    <row r="360" spans="1:19" s="370" customFormat="1">
      <c r="A360" s="361" t="s">
        <v>474</v>
      </c>
      <c r="B360" s="362" t="s">
        <v>475</v>
      </c>
      <c r="C360" s="363"/>
      <c r="D360" s="364"/>
      <c r="E360" s="364"/>
      <c r="F360" s="365">
        <f>F361+F366</f>
        <v>187228500</v>
      </c>
      <c r="G360" s="366"/>
      <c r="H360" s="366"/>
      <c r="I360" s="365">
        <f>I361+I367</f>
        <v>183883500</v>
      </c>
      <c r="J360" s="367">
        <f t="shared" si="11"/>
        <v>0.9821341302205594</v>
      </c>
      <c r="K360" s="368"/>
      <c r="L360" s="369"/>
      <c r="M360" s="369"/>
      <c r="N360" s="369"/>
    </row>
    <row r="361" spans="1:19" s="380" customFormat="1">
      <c r="A361" s="371" t="s">
        <v>476</v>
      </c>
      <c r="B361" s="372" t="s">
        <v>477</v>
      </c>
      <c r="C361" s="373"/>
      <c r="D361" s="374"/>
      <c r="E361" s="374"/>
      <c r="F361" s="375">
        <f>F362</f>
        <v>33328500</v>
      </c>
      <c r="G361" s="376"/>
      <c r="H361" s="376"/>
      <c r="I361" s="375">
        <f>I362</f>
        <v>29983500</v>
      </c>
      <c r="J361" s="377">
        <f t="shared" si="11"/>
        <v>0.89963544713983523</v>
      </c>
      <c r="K361" s="378"/>
      <c r="L361" s="379"/>
      <c r="M361" s="379"/>
      <c r="N361" s="379"/>
      <c r="P361" s="381">
        <f>P362+Q362+R362+P364</f>
        <v>7350000</v>
      </c>
    </row>
    <row r="362" spans="1:19" s="150" customFormat="1" ht="25.5">
      <c r="A362" s="143" t="s">
        <v>478</v>
      </c>
      <c r="B362" s="144" t="s">
        <v>479</v>
      </c>
      <c r="C362" s="145" t="s">
        <v>516</v>
      </c>
      <c r="D362" s="146">
        <v>1</v>
      </c>
      <c r="E362" s="146" t="s">
        <v>166</v>
      </c>
      <c r="F362" s="147">
        <f>F363</f>
        <v>33328500</v>
      </c>
      <c r="G362" s="148"/>
      <c r="H362" s="148"/>
      <c r="I362" s="147">
        <f>I363</f>
        <v>29983500</v>
      </c>
      <c r="J362" s="228">
        <f t="shared" si="11"/>
        <v>0.89963544713983523</v>
      </c>
      <c r="K362" s="252" t="s">
        <v>161</v>
      </c>
      <c r="L362" s="230"/>
      <c r="M362" s="149"/>
      <c r="N362" s="149"/>
      <c r="P362" s="256">
        <f>'[1]BKU BDG MEI'!$L$25</f>
        <v>1462500</v>
      </c>
      <c r="Q362" s="256">
        <f>'[1]BKU BDG MEI'!$L$26</f>
        <v>900000</v>
      </c>
      <c r="R362" s="256">
        <f>'[1]BKU BDG MEI'!$L$27</f>
        <v>247500</v>
      </c>
    </row>
    <row r="363" spans="1:19" s="150" customFormat="1">
      <c r="A363" s="248" t="s">
        <v>246</v>
      </c>
      <c r="B363" s="254" t="s">
        <v>34</v>
      </c>
      <c r="C363" s="145"/>
      <c r="D363" s="146"/>
      <c r="E363" s="146"/>
      <c r="F363" s="250">
        <f>SUM(F364:F365)</f>
        <v>33328500</v>
      </c>
      <c r="G363" s="148"/>
      <c r="H363" s="148"/>
      <c r="I363" s="250">
        <f>SUM(I364:I365)</f>
        <v>29983500</v>
      </c>
      <c r="J363" s="228">
        <f t="shared" si="11"/>
        <v>0.89963544713983523</v>
      </c>
      <c r="K363" s="252"/>
      <c r="L363" s="149"/>
      <c r="M363" s="149"/>
      <c r="N363" s="149"/>
    </row>
    <row r="364" spans="1:19" s="150" customFormat="1">
      <c r="A364" s="261" t="s">
        <v>253</v>
      </c>
      <c r="B364" s="260" t="s">
        <v>40</v>
      </c>
      <c r="C364" s="145"/>
      <c r="D364" s="146"/>
      <c r="E364" s="146"/>
      <c r="F364" s="227">
        <v>2610000</v>
      </c>
      <c r="G364" s="148"/>
      <c r="H364" s="148"/>
      <c r="I364" s="227">
        <f>SUM(P362:R362)</f>
        <v>2610000</v>
      </c>
      <c r="J364" s="228">
        <f t="shared" si="11"/>
        <v>1</v>
      </c>
      <c r="K364" s="252"/>
      <c r="L364" s="149"/>
      <c r="M364" s="149"/>
      <c r="N364" s="149"/>
      <c r="P364" s="256">
        <f>'[1]BKU BDG MEI'!$L$28+'[1]BKU BDG MEI'!$L$29+'[1]BKU BDG MEI'!$L$30</f>
        <v>4740000</v>
      </c>
      <c r="Q364" s="256">
        <f>'[1]BKU BDG juni (REVISI)'!$L$26+'[1]BKU BDG juni (REVISI)'!$L$27+'[1]BKU BDG juni (REVISI)'!$L$29+'[1]BKU BDG juni (REVISI)'!$L$30+'[1]BKU BDG juni (REVISI)'!$L$32+'[1]BKU BDG juni (REVISI)'!$L$33+'[1]BKU BDG juni (REVISI)'!$L$35</f>
        <v>8506500</v>
      </c>
      <c r="R364" s="256">
        <f>'[1]BKU November'!$L$14+'[1]BKU November'!$L$15+'[1]BKU November'!$L$16+'[1]BKU November'!$L$17</f>
        <v>3231000</v>
      </c>
      <c r="S364" s="256">
        <f>'[1]BKU Desember '!$L$196+'[1]BKU Desember '!$L$197+'[1]BKU Desember '!$L$198+'[1]BKU Desember '!$L$201</f>
        <v>2496000</v>
      </c>
    </row>
    <row r="365" spans="1:19" s="150" customFormat="1">
      <c r="A365" s="261" t="s">
        <v>480</v>
      </c>
      <c r="B365" s="260" t="s">
        <v>481</v>
      </c>
      <c r="C365" s="145"/>
      <c r="D365" s="146"/>
      <c r="E365" s="146"/>
      <c r="F365" s="227">
        <v>30718500</v>
      </c>
      <c r="G365" s="148"/>
      <c r="H365" s="148"/>
      <c r="I365" s="227">
        <v>27373500</v>
      </c>
      <c r="J365" s="228">
        <f t="shared" si="11"/>
        <v>0.8911079642560672</v>
      </c>
      <c r="K365" s="252"/>
      <c r="L365" s="149"/>
      <c r="M365" s="149"/>
      <c r="N365" s="149"/>
    </row>
    <row r="366" spans="1:19" s="380" customFormat="1">
      <c r="A366" s="371" t="s">
        <v>482</v>
      </c>
      <c r="B366" s="372" t="s">
        <v>483</v>
      </c>
      <c r="C366" s="373"/>
      <c r="D366" s="374"/>
      <c r="E366" s="374"/>
      <c r="F366" s="375">
        <f>F367</f>
        <v>153900000</v>
      </c>
      <c r="G366" s="376"/>
      <c r="H366" s="376"/>
      <c r="I366" s="375">
        <f>I367</f>
        <v>153900000</v>
      </c>
      <c r="J366" s="377">
        <f t="shared" si="11"/>
        <v>1</v>
      </c>
      <c r="K366" s="378"/>
      <c r="L366" s="379"/>
      <c r="M366" s="379"/>
      <c r="N366" s="379"/>
    </row>
    <row r="367" spans="1:19" s="150" customFormat="1" ht="25.5">
      <c r="A367" s="143" t="s">
        <v>484</v>
      </c>
      <c r="B367" s="144" t="s">
        <v>485</v>
      </c>
      <c r="C367" s="145" t="s">
        <v>517</v>
      </c>
      <c r="D367" s="146">
        <v>1</v>
      </c>
      <c r="E367" s="146" t="s">
        <v>166</v>
      </c>
      <c r="F367" s="147">
        <f>F368</f>
        <v>153900000</v>
      </c>
      <c r="G367" s="148"/>
      <c r="H367" s="148"/>
      <c r="I367" s="147">
        <f>I368</f>
        <v>153900000</v>
      </c>
      <c r="J367" s="228">
        <f t="shared" si="11"/>
        <v>1</v>
      </c>
      <c r="K367" s="252" t="s">
        <v>161</v>
      </c>
      <c r="L367" s="149"/>
      <c r="M367" s="149"/>
      <c r="N367" s="149"/>
    </row>
    <row r="368" spans="1:19" s="150" customFormat="1">
      <c r="A368" s="248" t="s">
        <v>486</v>
      </c>
      <c r="B368" s="254" t="s">
        <v>487</v>
      </c>
      <c r="C368" s="145"/>
      <c r="D368" s="146"/>
      <c r="E368" s="146"/>
      <c r="F368" s="250">
        <f>SUM(F369:F369)</f>
        <v>153900000</v>
      </c>
      <c r="G368" s="148"/>
      <c r="H368" s="148"/>
      <c r="I368" s="250">
        <f>SUM(I369:I369)</f>
        <v>153900000</v>
      </c>
      <c r="J368" s="228">
        <f t="shared" si="11"/>
        <v>1</v>
      </c>
      <c r="K368" s="252"/>
      <c r="L368" s="149"/>
      <c r="M368" s="149"/>
      <c r="N368" s="149"/>
    </row>
    <row r="369" spans="1:15" s="150" customFormat="1">
      <c r="A369" s="261" t="s">
        <v>488</v>
      </c>
      <c r="B369" s="260" t="s">
        <v>487</v>
      </c>
      <c r="C369" s="145"/>
      <c r="D369" s="146"/>
      <c r="E369" s="146"/>
      <c r="F369" s="227">
        <v>153900000</v>
      </c>
      <c r="G369" s="148"/>
      <c r="H369" s="148"/>
      <c r="I369" s="227">
        <v>153900000</v>
      </c>
      <c r="J369" s="228">
        <f t="shared" si="11"/>
        <v>1</v>
      </c>
      <c r="K369" s="252"/>
      <c r="L369" s="149"/>
      <c r="M369" s="149"/>
      <c r="N369" s="149"/>
    </row>
    <row r="370" spans="1:15" ht="15">
      <c r="A370" s="43"/>
      <c r="B370" s="37" t="s">
        <v>126</v>
      </c>
      <c r="C370" s="42"/>
      <c r="D370" s="49"/>
      <c r="E370" s="49"/>
      <c r="F370" s="130">
        <f>F71+F189+F287+F318+F360</f>
        <v>1590780871</v>
      </c>
      <c r="G370" s="133"/>
      <c r="H370" s="133"/>
      <c r="I370" s="130">
        <f>I71+I189+I287+I318+I360</f>
        <v>1501022696</v>
      </c>
      <c r="J370" s="183">
        <f t="shared" si="11"/>
        <v>0.94357602820332132</v>
      </c>
      <c r="K370" s="82"/>
      <c r="L370" s="51"/>
      <c r="M370" s="51"/>
      <c r="N370" s="51"/>
      <c r="O370" s="108"/>
    </row>
    <row r="371" spans="1:15" ht="15">
      <c r="A371" s="43"/>
      <c r="B371" s="37" t="s">
        <v>151</v>
      </c>
      <c r="C371" s="42"/>
      <c r="D371" s="49"/>
      <c r="E371" s="49"/>
      <c r="F371" s="130"/>
      <c r="G371" s="133"/>
      <c r="H371" s="133"/>
      <c r="I371" s="130"/>
      <c r="J371" s="183" t="e">
        <f t="shared" si="11"/>
        <v>#DIV/0!</v>
      </c>
      <c r="K371" s="58"/>
      <c r="L371" s="51"/>
      <c r="M371" s="51"/>
      <c r="N371" s="51"/>
      <c r="O371" s="106"/>
    </row>
    <row r="372" spans="1:15" s="159" customFormat="1" ht="15">
      <c r="A372" s="152" t="s">
        <v>324</v>
      </c>
      <c r="B372" s="153" t="s">
        <v>127</v>
      </c>
      <c r="C372" s="154"/>
      <c r="D372" s="155"/>
      <c r="E372" s="155"/>
      <c r="F372" s="156"/>
      <c r="G372" s="157"/>
      <c r="H372" s="157"/>
      <c r="I372" s="156"/>
      <c r="J372" s="183" t="e">
        <f t="shared" si="11"/>
        <v>#DIV/0!</v>
      </c>
      <c r="K372" s="158"/>
      <c r="L372" s="158"/>
      <c r="M372" s="158"/>
      <c r="N372" s="158"/>
    </row>
    <row r="373" spans="1:15" s="159" customFormat="1">
      <c r="A373" s="160" t="s">
        <v>339</v>
      </c>
      <c r="B373" s="153" t="s">
        <v>128</v>
      </c>
      <c r="C373" s="154"/>
      <c r="D373" s="155"/>
      <c r="E373" s="155"/>
      <c r="F373" s="161">
        <f>F374</f>
        <v>25050771</v>
      </c>
      <c r="G373" s="157"/>
      <c r="H373" s="157"/>
      <c r="I373" s="161">
        <v>61289730</v>
      </c>
      <c r="J373" s="183">
        <f t="shared" si="11"/>
        <v>2.4466205052131929</v>
      </c>
      <c r="K373" s="162"/>
      <c r="L373" s="158"/>
      <c r="M373" s="158"/>
      <c r="N373" s="158"/>
    </row>
    <row r="374" spans="1:15" s="159" customFormat="1">
      <c r="A374" s="163" t="s">
        <v>340</v>
      </c>
      <c r="B374" s="164" t="s">
        <v>129</v>
      </c>
      <c r="C374" s="154"/>
      <c r="D374" s="155"/>
      <c r="E374" s="155"/>
      <c r="F374" s="165">
        <f>F375</f>
        <v>25050771</v>
      </c>
      <c r="G374" s="157"/>
      <c r="H374" s="157"/>
      <c r="I374" s="165">
        <v>61289730</v>
      </c>
      <c r="J374" s="183">
        <f t="shared" si="11"/>
        <v>2.4466205052131929</v>
      </c>
      <c r="K374" s="166"/>
      <c r="L374" s="158"/>
      <c r="M374" s="158"/>
      <c r="N374" s="158"/>
    </row>
    <row r="375" spans="1:15" s="159" customFormat="1">
      <c r="A375" s="167" t="s">
        <v>341</v>
      </c>
      <c r="B375" s="168" t="s">
        <v>129</v>
      </c>
      <c r="C375" s="154"/>
      <c r="D375" s="155"/>
      <c r="E375" s="155"/>
      <c r="F375" s="169">
        <v>25050771</v>
      </c>
      <c r="G375" s="157"/>
      <c r="H375" s="157"/>
      <c r="I375" s="169">
        <v>61289730</v>
      </c>
      <c r="J375" s="183">
        <f t="shared" si="11"/>
        <v>2.4466205052131929</v>
      </c>
      <c r="K375" s="162"/>
      <c r="L375" s="158"/>
      <c r="M375" s="158"/>
      <c r="N375" s="158"/>
    </row>
    <row r="376" spans="1:15" s="159" customFormat="1" ht="15">
      <c r="A376" s="170"/>
      <c r="B376" s="171" t="s">
        <v>132</v>
      </c>
      <c r="C376" s="154"/>
      <c r="D376" s="155"/>
      <c r="E376" s="155"/>
      <c r="F376" s="161">
        <f>F375</f>
        <v>25050771</v>
      </c>
      <c r="G376" s="157"/>
      <c r="H376" s="157"/>
      <c r="I376" s="161">
        <v>11289730</v>
      </c>
      <c r="J376" s="183">
        <f t="shared" si="11"/>
        <v>0.45067395330866261</v>
      </c>
      <c r="K376" s="172"/>
      <c r="L376" s="158"/>
      <c r="M376" s="158"/>
      <c r="N376" s="158"/>
    </row>
    <row r="377" spans="1:15" s="159" customFormat="1" ht="15">
      <c r="A377" s="170"/>
      <c r="B377" s="153" t="s">
        <v>133</v>
      </c>
      <c r="C377" s="154"/>
      <c r="D377" s="155"/>
      <c r="E377" s="155"/>
      <c r="F377" s="161">
        <f>F371-F376</f>
        <v>-25050771</v>
      </c>
      <c r="G377" s="157"/>
      <c r="H377" s="157"/>
      <c r="I377" s="161">
        <v>17266263</v>
      </c>
      <c r="J377" s="183">
        <f t="shared" si="11"/>
        <v>-0.68925076198253543</v>
      </c>
      <c r="K377" s="173"/>
      <c r="L377" s="158"/>
      <c r="M377" s="158"/>
      <c r="N377" s="158"/>
      <c r="O377" s="174"/>
    </row>
    <row r="378" spans="1:15" ht="15">
      <c r="A378" s="89"/>
      <c r="B378" s="89"/>
      <c r="C378" s="89"/>
      <c r="D378" s="89"/>
      <c r="E378" s="89"/>
      <c r="F378" s="134"/>
      <c r="G378" s="134"/>
      <c r="H378" s="134"/>
      <c r="I378" s="134"/>
      <c r="J378" s="134"/>
      <c r="K378" s="89"/>
      <c r="L378" s="89"/>
      <c r="M378" s="89"/>
      <c r="N378" s="89"/>
    </row>
    <row r="379" spans="1:15" ht="15">
      <c r="A379" s="89"/>
      <c r="B379" s="89"/>
      <c r="C379" s="89"/>
      <c r="D379" s="89"/>
      <c r="E379" s="89"/>
      <c r="F379" s="134"/>
      <c r="G379" s="134"/>
      <c r="H379" s="134"/>
      <c r="I379" s="134"/>
      <c r="J379" s="134"/>
      <c r="K379" s="89"/>
      <c r="L379" s="90" t="s">
        <v>518</v>
      </c>
      <c r="M379" s="90"/>
      <c r="N379" s="90"/>
    </row>
    <row r="380" spans="1:15" ht="15">
      <c r="A380" s="89"/>
      <c r="B380" s="89"/>
      <c r="C380" s="89"/>
      <c r="D380" s="89"/>
      <c r="E380" s="89"/>
      <c r="F380" s="134"/>
      <c r="G380" s="134"/>
      <c r="H380" s="134"/>
      <c r="I380" s="134"/>
      <c r="J380" s="134"/>
      <c r="K380" s="89"/>
      <c r="L380" s="90"/>
      <c r="M380" s="90"/>
      <c r="N380" s="90"/>
    </row>
    <row r="381" spans="1:15" ht="15">
      <c r="A381" s="89"/>
      <c r="B381" s="89"/>
      <c r="C381" s="89"/>
      <c r="D381" s="89"/>
      <c r="E381" s="89"/>
      <c r="F381" s="134"/>
      <c r="G381" s="134"/>
      <c r="H381" s="134"/>
      <c r="I381" s="135"/>
      <c r="J381" s="134"/>
      <c r="K381" s="89"/>
      <c r="L381" s="90" t="s">
        <v>519</v>
      </c>
      <c r="M381" s="90"/>
      <c r="N381" s="90"/>
    </row>
    <row r="382" spans="1:15" ht="15">
      <c r="A382" s="89"/>
      <c r="B382" s="89"/>
      <c r="C382" s="89"/>
      <c r="D382" s="89"/>
      <c r="E382" s="89"/>
      <c r="F382" s="134"/>
      <c r="G382" s="134"/>
      <c r="H382" s="134"/>
      <c r="I382" s="134"/>
      <c r="J382" s="134"/>
      <c r="K382" s="89"/>
      <c r="L382" s="90"/>
      <c r="M382" s="90"/>
      <c r="N382" s="90"/>
    </row>
    <row r="383" spans="1:15" ht="15">
      <c r="A383" s="89"/>
      <c r="B383" s="89"/>
      <c r="C383" s="89"/>
      <c r="D383" s="89"/>
      <c r="E383" s="89"/>
      <c r="F383" s="134"/>
      <c r="G383" s="134"/>
      <c r="H383" s="134"/>
      <c r="I383" s="134"/>
      <c r="J383" s="134"/>
      <c r="K383" s="89"/>
      <c r="L383" s="90"/>
      <c r="M383" s="90"/>
      <c r="N383" s="90"/>
    </row>
    <row r="384" spans="1:15" ht="15">
      <c r="A384" s="89"/>
      <c r="B384" s="89"/>
      <c r="C384" s="89"/>
      <c r="D384" s="89"/>
      <c r="E384" s="89"/>
      <c r="F384" s="134"/>
      <c r="G384" s="134"/>
      <c r="H384" s="134"/>
      <c r="I384" s="134"/>
      <c r="J384" s="134"/>
      <c r="K384" s="89"/>
      <c r="L384" s="90"/>
      <c r="M384" s="90"/>
      <c r="N384" s="90"/>
    </row>
    <row r="385" spans="1:14" ht="15">
      <c r="A385" s="89"/>
      <c r="B385" s="89"/>
      <c r="C385" s="89"/>
      <c r="D385" s="89"/>
      <c r="E385" s="89"/>
      <c r="F385" s="134"/>
      <c r="G385" s="134"/>
      <c r="H385" s="134"/>
      <c r="I385" s="134"/>
      <c r="J385" s="134"/>
      <c r="K385" s="89"/>
      <c r="L385" s="92" t="s">
        <v>153</v>
      </c>
      <c r="M385" s="90"/>
      <c r="N385" s="90"/>
    </row>
  </sheetData>
  <mergeCells count="29">
    <mergeCell ref="H1:N1"/>
    <mergeCell ref="H2:N2"/>
    <mergeCell ref="H3:N3"/>
    <mergeCell ref="H4:N4"/>
    <mergeCell ref="D17:J17"/>
    <mergeCell ref="A9:N9"/>
    <mergeCell ref="A10:N10"/>
    <mergeCell ref="A11:N11"/>
    <mergeCell ref="A17:A19"/>
    <mergeCell ref="B17:B19"/>
    <mergeCell ref="C17:C19"/>
    <mergeCell ref="D18:F18"/>
    <mergeCell ref="G18:J18"/>
    <mergeCell ref="K17:N17"/>
    <mergeCell ref="K18:K19"/>
    <mergeCell ref="L18:L19"/>
    <mergeCell ref="M18:M19"/>
    <mergeCell ref="N18:N19"/>
    <mergeCell ref="A67:A69"/>
    <mergeCell ref="B67:B69"/>
    <mergeCell ref="C67:C69"/>
    <mergeCell ref="D67:J67"/>
    <mergeCell ref="K67:N67"/>
    <mergeCell ref="D68:F68"/>
    <mergeCell ref="G68:J68"/>
    <mergeCell ref="K68:K69"/>
    <mergeCell ref="L68:L69"/>
    <mergeCell ref="M68:M69"/>
    <mergeCell ref="N68:N69"/>
  </mergeCells>
  <pageMargins left="0.39370078740157483" right="0.39370078740157483" top="0.98425196850393704" bottom="0.98425196850393704" header="0.51181102362204722" footer="0.51181102362204722"/>
  <pageSetup paperSize="10000" orientation="landscape" horizontalDpi="360" verticalDpi="360" r:id="rId1"/>
  <headerFooter scaleWithDoc="0" alignWithMargins="0">
    <firstFooter>&amp;C17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425"/>
  <sheetViews>
    <sheetView view="pageBreakPreview" topLeftCell="A55" zoomScaleSheetLayoutView="100" workbookViewId="0">
      <selection activeCell="G80" sqref="G80"/>
    </sheetView>
  </sheetViews>
  <sheetFormatPr defaultRowHeight="12.75"/>
  <cols>
    <col min="1" max="1" width="7.42578125" customWidth="1"/>
    <col min="2" max="2" width="33.85546875" customWidth="1"/>
    <col min="3" max="3" width="19.7109375" customWidth="1"/>
    <col min="4" max="4" width="6.140625" customWidth="1"/>
    <col min="6" max="6" width="13.140625" customWidth="1"/>
    <col min="7" max="7" width="6.7109375" customWidth="1"/>
    <col min="8" max="8" width="9.28515625" customWidth="1"/>
    <col min="9" max="9" width="12.7109375" customWidth="1"/>
    <col min="10" max="10" width="8" customWidth="1"/>
    <col min="11" max="13" width="7.85546875" customWidth="1"/>
    <col min="14" max="14" width="6" customWidth="1"/>
    <col min="15" max="15" width="23.7109375" customWidth="1"/>
    <col min="16" max="16" width="13.85546875" bestFit="1" customWidth="1"/>
    <col min="17" max="17" width="17.5703125" customWidth="1"/>
    <col min="18" max="18" width="11.7109375" bestFit="1" customWidth="1"/>
    <col min="19" max="19" width="13.85546875" bestFit="1" customWidth="1"/>
  </cols>
  <sheetData>
    <row r="1" spans="1:18" ht="15">
      <c r="A1" s="211" t="s">
        <v>145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1" t="s">
        <v>46</v>
      </c>
    </row>
    <row r="2" spans="1:18">
      <c r="A2" s="211" t="s">
        <v>227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104">
        <f>F94</f>
        <v>600000</v>
      </c>
      <c r="Q2" s="104">
        <f>I94</f>
        <v>0</v>
      </c>
      <c r="R2">
        <v>0</v>
      </c>
    </row>
    <row r="3" spans="1:18" ht="15">
      <c r="A3" s="211" t="s">
        <v>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1" t="s">
        <v>48</v>
      </c>
    </row>
    <row r="4" spans="1:18" ht="15">
      <c r="A4" s="2" t="s">
        <v>146</v>
      </c>
      <c r="B4" s="3" t="s">
        <v>147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04">
        <f>F96</f>
        <v>980000</v>
      </c>
      <c r="Q4" s="104">
        <f>I96</f>
        <v>0</v>
      </c>
      <c r="R4">
        <v>0</v>
      </c>
    </row>
    <row r="5" spans="1:18" ht="15">
      <c r="A5" s="2" t="s">
        <v>223</v>
      </c>
      <c r="B5" s="3" t="s">
        <v>148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 t="s">
        <v>365</v>
      </c>
    </row>
    <row r="6" spans="1:18" ht="15">
      <c r="A6" s="2" t="s">
        <v>224</v>
      </c>
      <c r="B6" s="3" t="s">
        <v>149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 t="s">
        <v>366</v>
      </c>
    </row>
    <row r="7" spans="1:18" ht="15">
      <c r="A7" s="2" t="s">
        <v>225</v>
      </c>
      <c r="B7" s="3" t="s">
        <v>150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05">
        <f>F109+F241+F248+F251+F284+F296+F306+F327+F339+F385+F394+F405</f>
        <v>295242000</v>
      </c>
      <c r="Q7" s="105">
        <f>I109+I241+I248+I251+I284+I296+I306+I327+I339+I385+I394+I405</f>
        <v>291582100</v>
      </c>
      <c r="R7" s="106">
        <f>O7-Q7</f>
        <v>3659900</v>
      </c>
    </row>
    <row r="8" spans="1:18" ht="15">
      <c r="A8" s="4"/>
      <c r="B8" s="1"/>
      <c r="C8" s="1"/>
      <c r="D8" s="1"/>
      <c r="E8" s="1"/>
      <c r="F8" s="1"/>
      <c r="G8" s="4"/>
      <c r="H8" s="4"/>
      <c r="I8" s="1"/>
      <c r="J8" s="1"/>
      <c r="K8" s="1"/>
      <c r="L8" s="1"/>
      <c r="M8" s="1"/>
      <c r="N8" s="1"/>
      <c r="O8" s="106" t="e">
        <f>O7+O4+O2+#REF!+#REF!+#REF!+#REF!</f>
        <v>#REF!</v>
      </c>
      <c r="Q8" s="106" t="e">
        <f>#REF!+#REF!+#REF!+#REF!+Q7</f>
        <v>#REF!</v>
      </c>
    </row>
    <row r="9" spans="1:18">
      <c r="A9" s="190" t="s">
        <v>226</v>
      </c>
      <c r="B9" s="193" t="s">
        <v>2</v>
      </c>
      <c r="C9" s="212" t="s">
        <v>134</v>
      </c>
      <c r="D9" s="208" t="s">
        <v>144</v>
      </c>
      <c r="E9" s="209"/>
      <c r="F9" s="209"/>
      <c r="G9" s="209"/>
      <c r="H9" s="209"/>
      <c r="I9" s="209"/>
      <c r="J9" s="210"/>
      <c r="K9" s="218" t="s">
        <v>142</v>
      </c>
      <c r="L9" s="219"/>
      <c r="M9" s="219"/>
      <c r="N9" s="220"/>
      <c r="O9" s="107">
        <v>590762320</v>
      </c>
      <c r="Q9" s="107">
        <v>574496103</v>
      </c>
    </row>
    <row r="10" spans="1:18">
      <c r="A10" s="191"/>
      <c r="B10" s="194"/>
      <c r="C10" s="213"/>
      <c r="D10" s="208" t="s">
        <v>143</v>
      </c>
      <c r="E10" s="209"/>
      <c r="F10" s="210"/>
      <c r="G10" s="208" t="s">
        <v>1</v>
      </c>
      <c r="H10" s="209"/>
      <c r="I10" s="209"/>
      <c r="J10" s="210"/>
      <c r="K10" s="188" t="s">
        <v>154</v>
      </c>
      <c r="L10" s="186" t="s">
        <v>139</v>
      </c>
      <c r="M10" s="186" t="s">
        <v>140</v>
      </c>
      <c r="N10" s="188" t="s">
        <v>141</v>
      </c>
      <c r="O10" s="108" t="e">
        <f>O8-O9</f>
        <v>#REF!</v>
      </c>
      <c r="Q10" s="108" t="e">
        <f>Q8-Q9</f>
        <v>#REF!</v>
      </c>
    </row>
    <row r="11" spans="1:18">
      <c r="A11" s="192"/>
      <c r="B11" s="195"/>
      <c r="C11" s="214"/>
      <c r="D11" s="5" t="s">
        <v>135</v>
      </c>
      <c r="E11" s="5" t="s">
        <v>136</v>
      </c>
      <c r="F11" s="5" t="s">
        <v>3</v>
      </c>
      <c r="G11" s="6" t="s">
        <v>137</v>
      </c>
      <c r="H11" s="6" t="s">
        <v>136</v>
      </c>
      <c r="I11" s="6" t="s">
        <v>3</v>
      </c>
      <c r="J11" s="6" t="s">
        <v>138</v>
      </c>
      <c r="K11" s="189"/>
      <c r="L11" s="187"/>
      <c r="M11" s="187"/>
      <c r="N11" s="189"/>
      <c r="O11" s="103" t="e">
        <f>#REF!</f>
        <v>#REF!</v>
      </c>
    </row>
    <row r="12" spans="1:18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</row>
    <row r="13" spans="1:18" ht="15">
      <c r="A13" s="94" t="s">
        <v>269</v>
      </c>
      <c r="B13" s="8" t="s">
        <v>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" t="s">
        <v>367</v>
      </c>
    </row>
    <row r="14" spans="1:18" ht="15">
      <c r="A14" s="10" t="s">
        <v>270</v>
      </c>
      <c r="B14" s="8" t="s">
        <v>5</v>
      </c>
      <c r="C14" s="9"/>
      <c r="D14" s="9"/>
      <c r="E14" s="9"/>
      <c r="F14" s="11">
        <v>61900000</v>
      </c>
      <c r="G14" s="9"/>
      <c r="H14" s="12"/>
      <c r="I14" s="11">
        <v>61900000</v>
      </c>
      <c r="J14" s="13">
        <v>100</v>
      </c>
      <c r="K14" s="11"/>
      <c r="L14" s="9"/>
      <c r="M14" s="9"/>
      <c r="N14" s="9"/>
      <c r="O14">
        <v>0</v>
      </c>
    </row>
    <row r="15" spans="1:18" ht="15">
      <c r="A15" s="14" t="s">
        <v>271</v>
      </c>
      <c r="B15" s="15" t="s">
        <v>6</v>
      </c>
      <c r="C15" s="9"/>
      <c r="D15" s="9"/>
      <c r="E15" s="9"/>
      <c r="F15" s="16">
        <v>16900000</v>
      </c>
      <c r="G15" s="9"/>
      <c r="H15" s="17"/>
      <c r="I15" s="16">
        <v>16900000</v>
      </c>
      <c r="J15" s="18">
        <v>100</v>
      </c>
      <c r="K15" s="16"/>
      <c r="L15" s="9"/>
      <c r="M15" s="9"/>
      <c r="N15" s="9"/>
      <c r="O15" s="1" t="s">
        <v>368</v>
      </c>
    </row>
    <row r="16" spans="1:18" ht="15">
      <c r="A16" s="19" t="s">
        <v>272</v>
      </c>
      <c r="B16" s="20" t="s">
        <v>7</v>
      </c>
      <c r="C16" s="9"/>
      <c r="D16" s="9"/>
      <c r="E16" s="9"/>
      <c r="F16" s="21">
        <v>16900000</v>
      </c>
      <c r="G16" s="9"/>
      <c r="H16" s="22"/>
      <c r="I16" s="21">
        <v>16900000</v>
      </c>
      <c r="J16" s="23">
        <v>100</v>
      </c>
      <c r="K16" s="21"/>
      <c r="L16" s="9"/>
      <c r="M16" s="9"/>
      <c r="N16" s="9"/>
      <c r="O16">
        <v>0</v>
      </c>
    </row>
    <row r="17" spans="1:15" ht="15">
      <c r="A17" s="14" t="s">
        <v>273</v>
      </c>
      <c r="B17" s="15" t="s">
        <v>8</v>
      </c>
      <c r="C17" s="9"/>
      <c r="D17" s="9"/>
      <c r="E17" s="9"/>
      <c r="F17" s="16">
        <v>45000000</v>
      </c>
      <c r="G17" s="9"/>
      <c r="H17" s="17"/>
      <c r="I17" s="16">
        <v>45000000</v>
      </c>
      <c r="J17" s="18">
        <v>100</v>
      </c>
      <c r="K17" s="17"/>
      <c r="L17" s="9"/>
      <c r="M17" s="9"/>
      <c r="N17" s="9"/>
      <c r="O17" s="1" t="s">
        <v>369</v>
      </c>
    </row>
    <row r="18" spans="1:15" ht="15">
      <c r="A18" s="19" t="s">
        <v>274</v>
      </c>
      <c r="B18" s="20" t="s">
        <v>9</v>
      </c>
      <c r="C18" s="9"/>
      <c r="D18" s="9"/>
      <c r="E18" s="9"/>
      <c r="F18" s="21">
        <v>45000000</v>
      </c>
      <c r="G18" s="9"/>
      <c r="H18" s="22"/>
      <c r="I18" s="21">
        <v>45000000</v>
      </c>
      <c r="J18" s="23">
        <v>100</v>
      </c>
      <c r="K18" s="22"/>
      <c r="L18" s="9"/>
      <c r="M18" s="9"/>
      <c r="N18" s="9"/>
      <c r="O18">
        <v>0</v>
      </c>
    </row>
    <row r="19" spans="1:15" ht="15">
      <c r="A19" s="10" t="s">
        <v>275</v>
      </c>
      <c r="B19" s="8" t="s">
        <v>10</v>
      </c>
      <c r="C19" s="9"/>
      <c r="D19" s="9"/>
      <c r="E19" s="9"/>
      <c r="F19" s="24">
        <v>1492741650</v>
      </c>
      <c r="G19" s="9"/>
      <c r="H19" s="12"/>
      <c r="I19" s="24">
        <v>1492471650</v>
      </c>
      <c r="J19" s="25">
        <v>99.85</v>
      </c>
      <c r="K19" s="26"/>
      <c r="L19" s="9"/>
      <c r="M19" s="9"/>
      <c r="N19" s="9"/>
      <c r="O19" s="1" t="s">
        <v>370</v>
      </c>
    </row>
    <row r="20" spans="1:15" ht="15">
      <c r="A20" s="14" t="s">
        <v>276</v>
      </c>
      <c r="B20" s="15" t="s">
        <v>11</v>
      </c>
      <c r="C20" s="9"/>
      <c r="D20" s="9"/>
      <c r="E20" s="9"/>
      <c r="F20" s="27">
        <v>819962850</v>
      </c>
      <c r="G20" s="9"/>
      <c r="H20" s="17"/>
      <c r="I20" s="27">
        <v>819692850</v>
      </c>
      <c r="J20" s="28">
        <v>99.97</v>
      </c>
      <c r="K20" s="27"/>
      <c r="L20" s="9"/>
      <c r="M20" s="9"/>
      <c r="N20" s="9"/>
      <c r="O20" s="106">
        <f>F116+F120</f>
        <v>15570000</v>
      </c>
    </row>
    <row r="21" spans="1:15" ht="15">
      <c r="A21" s="19" t="s">
        <v>277</v>
      </c>
      <c r="B21" s="20" t="s">
        <v>11</v>
      </c>
      <c r="C21" s="9"/>
      <c r="D21" s="9"/>
      <c r="E21" s="9"/>
      <c r="F21" s="29">
        <v>819962850</v>
      </c>
      <c r="G21" s="9"/>
      <c r="H21" s="22"/>
      <c r="I21" s="29">
        <v>819692850</v>
      </c>
      <c r="J21" s="30">
        <v>99.97</v>
      </c>
      <c r="K21" s="29"/>
      <c r="L21" s="9"/>
      <c r="M21" s="9"/>
      <c r="N21" s="9"/>
      <c r="O21" s="1" t="s">
        <v>371</v>
      </c>
    </row>
    <row r="22" spans="1:15" ht="15">
      <c r="A22" s="14" t="s">
        <v>278</v>
      </c>
      <c r="B22" s="15" t="s">
        <v>12</v>
      </c>
      <c r="C22" s="9"/>
      <c r="D22" s="9"/>
      <c r="E22" s="9"/>
      <c r="F22" s="16">
        <v>50018900</v>
      </c>
      <c r="G22" s="9"/>
      <c r="H22" s="17"/>
      <c r="I22" s="16">
        <v>50018900</v>
      </c>
      <c r="J22" s="18">
        <v>100</v>
      </c>
      <c r="K22" s="16"/>
      <c r="L22" s="9"/>
      <c r="M22" s="9"/>
      <c r="N22" s="9"/>
      <c r="O22" s="106">
        <f>F264+F271+F277+F289</f>
        <v>368300000</v>
      </c>
    </row>
    <row r="23" spans="1:15" ht="15">
      <c r="A23" s="19" t="s">
        <v>279</v>
      </c>
      <c r="B23" s="20" t="s">
        <v>13</v>
      </c>
      <c r="C23" s="9"/>
      <c r="D23" s="9"/>
      <c r="E23" s="9"/>
      <c r="F23" s="21">
        <v>50018900</v>
      </c>
      <c r="G23" s="9"/>
      <c r="H23" s="22"/>
      <c r="I23" s="21">
        <v>50018900</v>
      </c>
      <c r="J23" s="23">
        <v>100</v>
      </c>
      <c r="K23" s="21"/>
      <c r="L23" s="9"/>
      <c r="M23" s="9"/>
      <c r="N23" s="9"/>
      <c r="O23" s="1" t="s">
        <v>372</v>
      </c>
    </row>
    <row r="24" spans="1:15" ht="15">
      <c r="A24" s="14" t="s">
        <v>280</v>
      </c>
      <c r="B24" s="15" t="s">
        <v>14</v>
      </c>
      <c r="C24" s="9"/>
      <c r="D24" s="9"/>
      <c r="E24" s="9"/>
      <c r="F24" s="27">
        <v>607759900</v>
      </c>
      <c r="G24" s="9"/>
      <c r="H24" s="17"/>
      <c r="I24" s="27">
        <v>607759900</v>
      </c>
      <c r="J24" s="18">
        <v>100</v>
      </c>
      <c r="K24" s="27"/>
      <c r="L24" s="9"/>
      <c r="M24" s="9"/>
      <c r="N24" s="9"/>
      <c r="O24">
        <v>0</v>
      </c>
    </row>
    <row r="25" spans="1:15" ht="15">
      <c r="A25" s="19" t="s">
        <v>281</v>
      </c>
      <c r="B25" s="20" t="s">
        <v>14</v>
      </c>
      <c r="C25" s="9"/>
      <c r="D25" s="9"/>
      <c r="E25" s="9"/>
      <c r="F25" s="29">
        <v>607759900</v>
      </c>
      <c r="G25" s="9"/>
      <c r="H25" s="22"/>
      <c r="I25" s="29">
        <v>607759900</v>
      </c>
      <c r="J25" s="23">
        <v>100</v>
      </c>
      <c r="K25" s="29"/>
      <c r="L25" s="9"/>
      <c r="M25" s="9"/>
      <c r="N25" s="9"/>
      <c r="O25" s="1" t="s">
        <v>373</v>
      </c>
    </row>
    <row r="26" spans="1:15" ht="15">
      <c r="A26" s="14" t="s">
        <v>282</v>
      </c>
      <c r="B26" s="15" t="s">
        <v>15</v>
      </c>
      <c r="C26" s="9"/>
      <c r="D26" s="9"/>
      <c r="E26" s="9"/>
      <c r="F26" s="16">
        <v>15000000</v>
      </c>
      <c r="G26" s="9"/>
      <c r="H26" s="17"/>
      <c r="I26" s="16">
        <v>15000000</v>
      </c>
      <c r="J26" s="18">
        <v>100</v>
      </c>
      <c r="K26" s="16"/>
      <c r="L26" s="9"/>
      <c r="M26" s="9"/>
      <c r="N26" s="9"/>
      <c r="O26">
        <v>0</v>
      </c>
    </row>
    <row r="27" spans="1:15" ht="15">
      <c r="A27" s="19" t="s">
        <v>283</v>
      </c>
      <c r="B27" s="20" t="s">
        <v>16</v>
      </c>
      <c r="C27" s="9"/>
      <c r="D27" s="9"/>
      <c r="E27" s="9"/>
      <c r="F27" s="21">
        <v>15000000</v>
      </c>
      <c r="G27" s="9"/>
      <c r="H27" s="22"/>
      <c r="I27" s="21">
        <v>15000000</v>
      </c>
      <c r="J27" s="23">
        <v>100</v>
      </c>
      <c r="K27" s="21"/>
      <c r="L27" s="9"/>
      <c r="M27" s="9"/>
      <c r="N27" s="9"/>
      <c r="O27" s="1" t="s">
        <v>374</v>
      </c>
    </row>
    <row r="28" spans="1:15" ht="15">
      <c r="A28" s="10" t="s">
        <v>284</v>
      </c>
      <c r="B28" s="8" t="s">
        <v>17</v>
      </c>
      <c r="C28" s="9"/>
      <c r="D28" s="9"/>
      <c r="E28" s="9"/>
      <c r="F28" s="31">
        <v>7655700</v>
      </c>
      <c r="G28" s="9"/>
      <c r="H28" s="12"/>
      <c r="I28" s="31">
        <v>8241866</v>
      </c>
      <c r="J28" s="13">
        <v>107.66</v>
      </c>
      <c r="K28" s="31"/>
      <c r="L28" s="9"/>
      <c r="M28" s="9"/>
      <c r="N28" s="9"/>
      <c r="O28">
        <v>0</v>
      </c>
    </row>
    <row r="29" spans="1:15" ht="15">
      <c r="A29" s="14" t="s">
        <v>285</v>
      </c>
      <c r="B29" s="15" t="s">
        <v>18</v>
      </c>
      <c r="C29" s="9"/>
      <c r="D29" s="9"/>
      <c r="E29" s="9"/>
      <c r="F29" s="32">
        <v>3000000</v>
      </c>
      <c r="G29" s="9"/>
      <c r="H29" s="17"/>
      <c r="I29" s="32">
        <v>3035205</v>
      </c>
      <c r="J29" s="18">
        <v>101.17</v>
      </c>
      <c r="K29" s="32"/>
      <c r="L29" s="9"/>
      <c r="M29" s="9"/>
      <c r="N29" s="9"/>
      <c r="O29" s="1" t="s">
        <v>375</v>
      </c>
    </row>
    <row r="30" spans="1:15" ht="15">
      <c r="A30" s="19" t="s">
        <v>286</v>
      </c>
      <c r="B30" s="20" t="s">
        <v>18</v>
      </c>
      <c r="C30" s="9"/>
      <c r="D30" s="9"/>
      <c r="E30" s="9"/>
      <c r="F30" s="33">
        <v>3000000</v>
      </c>
      <c r="G30" s="9"/>
      <c r="H30" s="22"/>
      <c r="I30" s="33">
        <v>3035205</v>
      </c>
      <c r="J30" s="23">
        <v>101.17</v>
      </c>
      <c r="K30" s="33"/>
      <c r="L30" s="9"/>
      <c r="M30" s="9"/>
      <c r="N30" s="9"/>
      <c r="O30" s="106">
        <f>F301+F345</f>
        <v>155202430</v>
      </c>
    </row>
    <row r="31" spans="1:15" ht="15">
      <c r="A31" s="14" t="s">
        <v>287</v>
      </c>
      <c r="B31" s="15" t="s">
        <v>19</v>
      </c>
      <c r="C31" s="9"/>
      <c r="D31" s="9"/>
      <c r="E31" s="9"/>
      <c r="F31" s="32">
        <v>4655700</v>
      </c>
      <c r="G31" s="9"/>
      <c r="H31" s="17"/>
      <c r="I31" s="32">
        <v>5206661</v>
      </c>
      <c r="J31" s="18">
        <v>111.83</v>
      </c>
      <c r="K31" s="32"/>
      <c r="L31" s="9"/>
      <c r="M31" s="9"/>
      <c r="N31" s="9"/>
      <c r="O31" s="106">
        <f>O20+O22+O30</f>
        <v>539072430</v>
      </c>
    </row>
    <row r="32" spans="1:15" ht="15">
      <c r="A32" s="19" t="s">
        <v>288</v>
      </c>
      <c r="B32" s="20" t="s">
        <v>19</v>
      </c>
      <c r="C32" s="9"/>
      <c r="D32" s="9"/>
      <c r="E32" s="9"/>
      <c r="F32" s="33">
        <v>4655700</v>
      </c>
      <c r="G32" s="9"/>
      <c r="H32" s="22"/>
      <c r="I32" s="33">
        <v>5206661</v>
      </c>
      <c r="J32" s="23">
        <v>111.83</v>
      </c>
      <c r="K32" s="33"/>
      <c r="L32" s="9"/>
      <c r="M32" s="9"/>
      <c r="N32" s="9"/>
    </row>
    <row r="33" spans="1:14" ht="15">
      <c r="A33" s="9"/>
      <c r="B33" s="5" t="s">
        <v>20</v>
      </c>
      <c r="C33" s="9"/>
      <c r="D33" s="9"/>
      <c r="E33" s="9"/>
      <c r="F33" s="24">
        <v>1562297350</v>
      </c>
      <c r="G33" s="9"/>
      <c r="H33" s="12"/>
      <c r="I33" s="24">
        <v>1562613516</v>
      </c>
      <c r="J33" s="13">
        <v>100.19</v>
      </c>
      <c r="K33" s="26"/>
      <c r="L33" s="9"/>
      <c r="M33" s="9"/>
      <c r="N33" s="9"/>
    </row>
    <row r="34" spans="1:14" ht="15">
      <c r="A34" s="34"/>
      <c r="B34" s="3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">
      <c r="A35" s="34"/>
      <c r="B35" s="35"/>
      <c r="C35" s="1"/>
      <c r="D35" s="1"/>
      <c r="E35" s="1"/>
      <c r="F35" s="1"/>
      <c r="G35" s="1"/>
      <c r="H35" s="1"/>
      <c r="I35" s="36"/>
      <c r="J35" s="1"/>
      <c r="K35" s="1"/>
      <c r="L35" s="1"/>
      <c r="M35" s="1"/>
      <c r="N35" s="1"/>
    </row>
    <row r="36" spans="1:14" ht="15">
      <c r="A36" s="34"/>
      <c r="B36" s="35"/>
      <c r="C36" s="1"/>
      <c r="D36" s="1"/>
      <c r="E36" s="1"/>
      <c r="F36" s="1"/>
      <c r="G36" s="1"/>
      <c r="H36" s="1"/>
      <c r="I36" s="36"/>
      <c r="J36" s="1"/>
      <c r="K36" s="1"/>
      <c r="L36" s="1"/>
      <c r="M36" s="1"/>
      <c r="N36" s="1"/>
    </row>
    <row r="37" spans="1:14" ht="15">
      <c r="A37" s="34"/>
      <c r="B37" s="35"/>
      <c r="C37" s="1"/>
      <c r="D37" s="1"/>
      <c r="E37" s="1"/>
      <c r="F37" s="1"/>
      <c r="G37" s="1"/>
      <c r="H37" s="1"/>
      <c r="I37" s="36"/>
      <c r="J37" s="1"/>
      <c r="K37" s="1"/>
      <c r="L37" s="1"/>
      <c r="M37" s="1"/>
      <c r="N37" s="1"/>
    </row>
    <row r="38" spans="1:14" ht="15">
      <c r="A38" s="34"/>
      <c r="B38" s="35"/>
      <c r="C38" s="1"/>
      <c r="D38" s="1"/>
      <c r="E38" s="1"/>
      <c r="F38" s="1"/>
      <c r="G38" s="1"/>
      <c r="H38" s="1"/>
      <c r="I38" s="36"/>
      <c r="J38" s="1"/>
      <c r="K38" s="1"/>
      <c r="L38" s="1"/>
      <c r="M38" s="1"/>
      <c r="N38" s="1"/>
    </row>
    <row r="39" spans="1:14" ht="15">
      <c r="A39" s="34"/>
      <c r="B39" s="35"/>
      <c r="C39" s="1"/>
      <c r="D39" s="1"/>
      <c r="E39" s="1"/>
      <c r="F39" s="1"/>
      <c r="G39" s="1"/>
      <c r="H39" s="1"/>
      <c r="I39" s="36"/>
      <c r="J39" s="1"/>
      <c r="K39" s="1"/>
      <c r="L39" s="1"/>
      <c r="M39" s="1"/>
      <c r="N39" s="1"/>
    </row>
    <row r="40" spans="1:14" ht="15">
      <c r="A40" s="34"/>
      <c r="B40" s="35"/>
      <c r="C40" s="1"/>
      <c r="D40" s="1"/>
      <c r="E40" s="1"/>
      <c r="F40" s="1"/>
      <c r="G40" s="1"/>
      <c r="H40" s="1"/>
      <c r="I40" s="36"/>
      <c r="J40" s="1"/>
      <c r="K40" s="1"/>
      <c r="L40" s="1"/>
      <c r="M40" s="1"/>
      <c r="N40" s="1"/>
    </row>
    <row r="41" spans="1:14" ht="15">
      <c r="A41" s="34"/>
      <c r="B41" s="35"/>
      <c r="C41" s="1"/>
      <c r="D41" s="1"/>
      <c r="E41" s="1"/>
      <c r="F41" s="1"/>
      <c r="G41" s="1"/>
      <c r="H41" s="1"/>
      <c r="I41" s="36"/>
      <c r="J41" s="1"/>
      <c r="K41" s="1"/>
      <c r="L41" s="1"/>
      <c r="M41" s="1"/>
      <c r="N41" s="1"/>
    </row>
    <row r="42" spans="1:14" ht="15">
      <c r="A42" s="34"/>
      <c r="B42" s="35"/>
      <c r="C42" s="1"/>
      <c r="D42" s="1"/>
      <c r="E42" s="1"/>
      <c r="F42" s="1"/>
      <c r="G42" s="1"/>
      <c r="H42" s="1"/>
      <c r="I42" s="36"/>
      <c r="J42" s="1"/>
      <c r="K42" s="1"/>
      <c r="L42" s="1"/>
      <c r="M42" s="1"/>
      <c r="N42" s="1"/>
    </row>
    <row r="43" spans="1:14" ht="15">
      <c r="A43" s="34"/>
      <c r="B43" s="35"/>
      <c r="C43" s="1"/>
      <c r="D43" s="1"/>
      <c r="E43" s="1"/>
      <c r="F43" s="1"/>
      <c r="G43" s="1"/>
      <c r="H43" s="1"/>
      <c r="I43" s="36"/>
      <c r="J43" s="1"/>
      <c r="K43" s="1"/>
      <c r="L43" s="1"/>
      <c r="M43" s="1"/>
      <c r="N43" s="1"/>
    </row>
    <row r="44" spans="1:14" ht="15">
      <c r="A44" s="34"/>
      <c r="B44" s="35"/>
      <c r="C44" s="1"/>
      <c r="D44" s="1"/>
      <c r="E44" s="1"/>
      <c r="F44" s="1"/>
      <c r="G44" s="1"/>
      <c r="H44" s="1"/>
      <c r="I44" s="36"/>
      <c r="J44" s="1"/>
      <c r="K44" s="1"/>
      <c r="L44" s="1"/>
      <c r="M44" s="1"/>
      <c r="N44" s="1"/>
    </row>
    <row r="45" spans="1:14" ht="15">
      <c r="A45" s="34"/>
      <c r="B45" s="35"/>
      <c r="C45" s="1"/>
      <c r="D45" s="1"/>
      <c r="E45" s="1"/>
      <c r="F45" s="1"/>
      <c r="G45" s="1"/>
      <c r="H45" s="1"/>
      <c r="I45" s="36"/>
      <c r="J45" s="1"/>
      <c r="K45" s="1"/>
      <c r="L45" s="1"/>
      <c r="M45" s="1"/>
      <c r="N45" s="1"/>
    </row>
    <row r="46" spans="1:14" ht="15">
      <c r="A46" s="34"/>
      <c r="B46" s="35"/>
      <c r="C46" s="1"/>
      <c r="D46" s="1"/>
      <c r="E46" s="1"/>
      <c r="F46" s="1"/>
      <c r="G46" s="1"/>
      <c r="H46" s="1"/>
      <c r="I46" s="36"/>
      <c r="J46" s="1"/>
      <c r="K46" s="1"/>
      <c r="L46" s="1"/>
      <c r="M46" s="1"/>
      <c r="N46" s="1"/>
    </row>
    <row r="47" spans="1:14" ht="15">
      <c r="A47" s="34"/>
      <c r="B47" s="35"/>
      <c r="C47" s="1"/>
      <c r="D47" s="1"/>
      <c r="E47" s="1"/>
      <c r="F47" s="1"/>
      <c r="G47" s="1"/>
      <c r="H47" s="1"/>
      <c r="I47" s="36"/>
      <c r="J47" s="1"/>
      <c r="K47" s="1"/>
      <c r="L47" s="1"/>
      <c r="M47" s="1"/>
      <c r="N47" s="1"/>
    </row>
    <row r="48" spans="1:14" ht="15">
      <c r="A48" s="34"/>
      <c r="B48" s="35"/>
      <c r="C48" s="1"/>
      <c r="D48" s="1"/>
      <c r="E48" s="1"/>
      <c r="F48" s="1"/>
      <c r="G48" s="1"/>
      <c r="H48" s="1"/>
      <c r="I48" s="36"/>
      <c r="J48" s="1"/>
      <c r="K48" s="1"/>
      <c r="L48" s="1"/>
      <c r="M48" s="1"/>
      <c r="N48" s="1"/>
    </row>
    <row r="49" spans="1:14" ht="15">
      <c r="A49" s="34"/>
      <c r="B49" s="35"/>
      <c r="C49" s="1"/>
      <c r="D49" s="1"/>
      <c r="E49" s="1"/>
      <c r="F49" s="1"/>
      <c r="G49" s="1"/>
      <c r="H49" s="1"/>
      <c r="I49" s="36"/>
      <c r="J49" s="1"/>
      <c r="K49" s="1"/>
      <c r="L49" s="1"/>
      <c r="M49" s="1"/>
      <c r="N49" s="1"/>
    </row>
    <row r="50" spans="1:14" ht="15">
      <c r="A50" s="34"/>
      <c r="B50" s="35"/>
      <c r="C50" s="1"/>
      <c r="D50" s="1"/>
      <c r="E50" s="1"/>
      <c r="F50" s="1"/>
      <c r="G50" s="1"/>
      <c r="H50" s="1"/>
      <c r="I50" s="36"/>
      <c r="J50" s="1"/>
      <c r="K50" s="1"/>
      <c r="L50" s="1"/>
      <c r="M50" s="1"/>
      <c r="N50" s="1"/>
    </row>
    <row r="51" spans="1:14" ht="15">
      <c r="A51" s="34"/>
      <c r="B51" s="35"/>
      <c r="C51" s="1"/>
      <c r="D51" s="1"/>
      <c r="E51" s="1"/>
      <c r="F51" s="1"/>
      <c r="G51" s="1"/>
      <c r="H51" s="1"/>
      <c r="I51" s="36"/>
      <c r="J51" s="1"/>
      <c r="K51" s="1"/>
      <c r="L51" s="1"/>
      <c r="M51" s="1"/>
      <c r="N51" s="1"/>
    </row>
    <row r="52" spans="1:14" ht="15">
      <c r="A52" s="34"/>
      <c r="B52" s="35"/>
      <c r="C52" s="1"/>
      <c r="D52" s="1"/>
      <c r="E52" s="1"/>
      <c r="F52" s="1"/>
      <c r="G52" s="1"/>
      <c r="H52" s="1"/>
      <c r="I52" s="36"/>
      <c r="J52" s="1"/>
      <c r="K52" s="1"/>
      <c r="L52" s="1"/>
      <c r="M52" s="1"/>
      <c r="N52" s="1"/>
    </row>
    <row r="53" spans="1:14" ht="15">
      <c r="A53" s="34"/>
      <c r="B53" s="35"/>
      <c r="C53" s="1"/>
      <c r="D53" s="1"/>
      <c r="E53" s="1"/>
      <c r="F53" s="1"/>
      <c r="G53" s="1"/>
      <c r="H53" s="1"/>
      <c r="I53" s="36"/>
      <c r="J53" s="1"/>
      <c r="K53" s="1"/>
      <c r="L53" s="1"/>
      <c r="M53" s="1"/>
      <c r="N53" s="1"/>
    </row>
    <row r="54" spans="1:14" ht="15">
      <c r="A54" s="34"/>
      <c r="B54" s="35"/>
      <c r="C54" s="1"/>
      <c r="D54" s="1"/>
      <c r="E54" s="1"/>
      <c r="F54" s="1"/>
      <c r="G54" s="1"/>
      <c r="H54" s="1"/>
      <c r="I54" s="36"/>
      <c r="J54" s="1"/>
      <c r="K54" s="1"/>
      <c r="L54" s="1"/>
      <c r="M54" s="1"/>
      <c r="N54" s="1"/>
    </row>
    <row r="55" spans="1:14" ht="15">
      <c r="A55" s="34"/>
      <c r="B55" s="3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">
      <c r="A56" s="34"/>
      <c r="B56" s="3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">
      <c r="A57" s="34"/>
      <c r="B57" s="3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">
      <c r="A58" s="34"/>
      <c r="B58" s="3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">
      <c r="A59" s="34"/>
      <c r="B59" s="3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">
      <c r="A60" s="34"/>
      <c r="B60" s="3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">
      <c r="A61" s="34"/>
      <c r="B61" s="3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">
      <c r="A62" s="34"/>
      <c r="B62" s="3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90" t="s">
        <v>226</v>
      </c>
      <c r="B63" s="193" t="s">
        <v>2</v>
      </c>
      <c r="C63" s="193" t="s">
        <v>134</v>
      </c>
      <c r="D63" s="196" t="s">
        <v>144</v>
      </c>
      <c r="E63" s="197"/>
      <c r="F63" s="197"/>
      <c r="G63" s="197"/>
      <c r="H63" s="197"/>
      <c r="I63" s="197"/>
      <c r="J63" s="198"/>
      <c r="K63" s="199" t="s">
        <v>142</v>
      </c>
      <c r="L63" s="200"/>
      <c r="M63" s="200"/>
      <c r="N63" s="201"/>
    </row>
    <row r="64" spans="1:14">
      <c r="A64" s="191"/>
      <c r="B64" s="194"/>
      <c r="C64" s="194"/>
      <c r="D64" s="196" t="s">
        <v>143</v>
      </c>
      <c r="E64" s="197"/>
      <c r="F64" s="198"/>
      <c r="G64" s="196" t="s">
        <v>1</v>
      </c>
      <c r="H64" s="197"/>
      <c r="I64" s="197"/>
      <c r="J64" s="198"/>
      <c r="K64" s="190" t="s">
        <v>154</v>
      </c>
      <c r="L64" s="205" t="s">
        <v>139</v>
      </c>
      <c r="M64" s="205" t="s">
        <v>140</v>
      </c>
      <c r="N64" s="190" t="s">
        <v>141</v>
      </c>
    </row>
    <row r="65" spans="1:17">
      <c r="A65" s="192"/>
      <c r="B65" s="195"/>
      <c r="C65" s="195"/>
      <c r="D65" s="51" t="s">
        <v>235</v>
      </c>
      <c r="E65" s="51" t="s">
        <v>136</v>
      </c>
      <c r="F65" s="37" t="s">
        <v>3</v>
      </c>
      <c r="G65" s="38" t="s">
        <v>235</v>
      </c>
      <c r="H65" s="38" t="s">
        <v>136</v>
      </c>
      <c r="I65" s="38" t="s">
        <v>3</v>
      </c>
      <c r="J65" s="38" t="s">
        <v>138</v>
      </c>
      <c r="K65" s="192"/>
      <c r="L65" s="206"/>
      <c r="M65" s="206"/>
      <c r="N65" s="192"/>
    </row>
    <row r="66" spans="1:17">
      <c r="A66" s="39">
        <v>1</v>
      </c>
      <c r="B66" s="39">
        <v>2</v>
      </c>
      <c r="C66" s="39">
        <v>3</v>
      </c>
      <c r="D66" s="39">
        <v>4</v>
      </c>
      <c r="E66" s="39">
        <v>5</v>
      </c>
      <c r="F66" s="39">
        <v>6</v>
      </c>
      <c r="G66" s="39">
        <v>7</v>
      </c>
      <c r="H66" s="39">
        <v>8</v>
      </c>
      <c r="I66" s="39">
        <v>9</v>
      </c>
      <c r="J66" s="39">
        <v>10</v>
      </c>
      <c r="K66" s="39">
        <v>11</v>
      </c>
      <c r="L66" s="39">
        <v>12</v>
      </c>
      <c r="M66" s="39">
        <v>13</v>
      </c>
      <c r="N66" s="39">
        <v>14</v>
      </c>
      <c r="O66" s="106">
        <f>F67-I67</f>
        <v>12585868</v>
      </c>
    </row>
    <row r="67" spans="1:17" ht="15">
      <c r="A67" s="40">
        <v>1</v>
      </c>
      <c r="B67" s="41" t="s">
        <v>21</v>
      </c>
      <c r="C67" s="42"/>
      <c r="D67" s="43"/>
      <c r="E67" s="43"/>
      <c r="F67" s="44">
        <v>618473751</v>
      </c>
      <c r="G67" s="43"/>
      <c r="H67" s="43"/>
      <c r="I67" s="44">
        <v>605887883</v>
      </c>
      <c r="J67" s="98">
        <v>98.27</v>
      </c>
      <c r="K67" s="45"/>
      <c r="L67" s="46"/>
      <c r="M67" s="46"/>
      <c r="N67" s="46"/>
      <c r="O67" s="108">
        <f>I68+I114+I122+I135+I192</f>
        <v>605887883</v>
      </c>
      <c r="P67" s="108">
        <f>I67-O67</f>
        <v>0</v>
      </c>
    </row>
    <row r="68" spans="1:17" ht="15">
      <c r="A68" s="40" t="s">
        <v>236</v>
      </c>
      <c r="B68" s="41" t="s">
        <v>400</v>
      </c>
      <c r="C68" s="42"/>
      <c r="D68" s="43"/>
      <c r="E68" s="43"/>
      <c r="F68" s="109">
        <f>F69+F73+F77+F80+F98+F101+F111</f>
        <v>513917880</v>
      </c>
      <c r="G68" s="43"/>
      <c r="H68" s="43"/>
      <c r="I68" s="109">
        <f>I69+I73+I77+I80+I98+I101+I111</f>
        <v>507330383</v>
      </c>
      <c r="J68" s="98"/>
      <c r="K68" s="45"/>
      <c r="L68" s="46"/>
      <c r="M68" s="46"/>
      <c r="N68" s="46"/>
      <c r="O68" s="108">
        <f>F68-I68</f>
        <v>6587497</v>
      </c>
    </row>
    <row r="69" spans="1:17" ht="51">
      <c r="A69" s="47" t="s">
        <v>236</v>
      </c>
      <c r="B69" s="48" t="s">
        <v>22</v>
      </c>
      <c r="C69" s="42" t="s">
        <v>169</v>
      </c>
      <c r="D69" s="49">
        <v>1</v>
      </c>
      <c r="E69" s="49" t="s">
        <v>166</v>
      </c>
      <c r="F69" s="11">
        <v>35620000</v>
      </c>
      <c r="G69" s="49">
        <v>1</v>
      </c>
      <c r="H69" s="49" t="s">
        <v>166</v>
      </c>
      <c r="I69" s="11">
        <v>35620000</v>
      </c>
      <c r="J69" s="13">
        <v>100</v>
      </c>
      <c r="K69" s="50"/>
      <c r="L69" s="51" t="s">
        <v>139</v>
      </c>
      <c r="M69" s="51"/>
      <c r="N69" s="51"/>
    </row>
    <row r="70" spans="1:17">
      <c r="A70" s="52" t="s">
        <v>237</v>
      </c>
      <c r="B70" s="53" t="s">
        <v>23</v>
      </c>
      <c r="C70" s="42"/>
      <c r="D70" s="49"/>
      <c r="E70" s="49"/>
      <c r="F70" s="16">
        <v>35620000</v>
      </c>
      <c r="G70" s="49"/>
      <c r="H70" s="49"/>
      <c r="I70" s="16">
        <v>35620000</v>
      </c>
      <c r="J70" s="18">
        <v>100</v>
      </c>
      <c r="K70" s="54"/>
      <c r="L70" s="51"/>
      <c r="M70" s="51"/>
      <c r="N70" s="51"/>
    </row>
    <row r="71" spans="1:17">
      <c r="A71" s="55" t="s">
        <v>239</v>
      </c>
      <c r="B71" s="56" t="s">
        <v>24</v>
      </c>
      <c r="C71" s="42"/>
      <c r="D71" s="49"/>
      <c r="E71" s="49"/>
      <c r="F71" s="21">
        <v>32880000</v>
      </c>
      <c r="G71" s="49"/>
      <c r="H71" s="49"/>
      <c r="I71" s="21">
        <v>32880000</v>
      </c>
      <c r="J71" s="23">
        <v>100</v>
      </c>
      <c r="K71" s="50"/>
      <c r="L71" s="51"/>
      <c r="M71" s="51"/>
      <c r="N71" s="51"/>
    </row>
    <row r="72" spans="1:17">
      <c r="A72" s="55" t="s">
        <v>240</v>
      </c>
      <c r="B72" s="56" t="s">
        <v>25</v>
      </c>
      <c r="C72" s="42"/>
      <c r="D72" s="49"/>
      <c r="E72" s="49"/>
      <c r="F72" s="33">
        <v>2740000</v>
      </c>
      <c r="G72" s="49"/>
      <c r="H72" s="49"/>
      <c r="I72" s="33">
        <v>2740000</v>
      </c>
      <c r="J72" s="23">
        <v>100</v>
      </c>
      <c r="K72" s="57"/>
      <c r="L72" s="51"/>
      <c r="M72" s="51"/>
      <c r="N72" s="51"/>
      <c r="O72">
        <v>274.77</v>
      </c>
    </row>
    <row r="73" spans="1:17" ht="51">
      <c r="A73" s="47" t="s">
        <v>238</v>
      </c>
      <c r="B73" s="48" t="s">
        <v>26</v>
      </c>
      <c r="C73" s="42" t="s">
        <v>170</v>
      </c>
      <c r="D73" s="49">
        <v>1</v>
      </c>
      <c r="E73" s="49" t="s">
        <v>166</v>
      </c>
      <c r="F73" s="26">
        <v>374803000</v>
      </c>
      <c r="G73" s="49">
        <v>1</v>
      </c>
      <c r="H73" s="49" t="s">
        <v>166</v>
      </c>
      <c r="I73" s="26">
        <v>374803000</v>
      </c>
      <c r="J73" s="13">
        <v>100</v>
      </c>
      <c r="K73" s="58"/>
      <c r="L73" s="51" t="s">
        <v>139</v>
      </c>
      <c r="M73" s="51"/>
      <c r="N73" s="51"/>
      <c r="O73">
        <v>88.4</v>
      </c>
    </row>
    <row r="74" spans="1:17">
      <c r="A74" s="52" t="s">
        <v>238</v>
      </c>
      <c r="B74" s="53" t="s">
        <v>27</v>
      </c>
      <c r="C74" s="42"/>
      <c r="D74" s="49"/>
      <c r="E74" s="49"/>
      <c r="F74" s="27">
        <v>374803000</v>
      </c>
      <c r="G74" s="49"/>
      <c r="H74" s="49"/>
      <c r="I74" s="27">
        <v>374803000</v>
      </c>
      <c r="J74" s="18">
        <v>100</v>
      </c>
      <c r="K74" s="59"/>
      <c r="L74" s="51"/>
      <c r="M74" s="51"/>
      <c r="N74" s="51"/>
      <c r="O74">
        <v>141.69999999999999</v>
      </c>
    </row>
    <row r="75" spans="1:17">
      <c r="A75" s="55" t="s">
        <v>241</v>
      </c>
      <c r="B75" s="56" t="s">
        <v>28</v>
      </c>
      <c r="C75" s="42"/>
      <c r="D75" s="49"/>
      <c r="E75" s="49"/>
      <c r="F75" s="29">
        <v>345972000</v>
      </c>
      <c r="G75" s="49"/>
      <c r="H75" s="49"/>
      <c r="I75" s="29">
        <v>345972000</v>
      </c>
      <c r="J75" s="23">
        <v>100</v>
      </c>
      <c r="K75" s="58"/>
      <c r="L75" s="51"/>
      <c r="M75" s="51"/>
      <c r="N75" s="51"/>
      <c r="O75">
        <v>0.1</v>
      </c>
    </row>
    <row r="76" spans="1:17">
      <c r="A76" s="55" t="s">
        <v>242</v>
      </c>
      <c r="B76" s="56" t="s">
        <v>29</v>
      </c>
      <c r="C76" s="42"/>
      <c r="D76" s="49"/>
      <c r="E76" s="49"/>
      <c r="F76" s="21">
        <v>28831000</v>
      </c>
      <c r="G76" s="49"/>
      <c r="H76" s="49"/>
      <c r="I76" s="21">
        <v>28831000</v>
      </c>
      <c r="J76" s="23">
        <v>100</v>
      </c>
      <c r="K76" s="57"/>
      <c r="L76" s="51"/>
      <c r="M76" s="51"/>
      <c r="N76" s="51"/>
      <c r="O76">
        <f>SUM(O72:O75)</f>
        <v>504.96999999999997</v>
      </c>
      <c r="P76">
        <v>504.97</v>
      </c>
      <c r="Q76">
        <f>O76-P76</f>
        <v>0</v>
      </c>
    </row>
    <row r="77" spans="1:17" ht="51">
      <c r="A77" s="52" t="s">
        <v>243</v>
      </c>
      <c r="B77" s="48" t="s">
        <v>30</v>
      </c>
      <c r="C77" s="42" t="s">
        <v>171</v>
      </c>
      <c r="D77" s="49">
        <v>1</v>
      </c>
      <c r="E77" s="49" t="s">
        <v>166</v>
      </c>
      <c r="F77" s="31">
        <v>9245880</v>
      </c>
      <c r="G77" s="49">
        <v>1</v>
      </c>
      <c r="H77" s="49" t="s">
        <v>166</v>
      </c>
      <c r="I77" s="31">
        <v>9245880</v>
      </c>
      <c r="J77" s="13">
        <v>100</v>
      </c>
      <c r="K77" s="60"/>
      <c r="L77" s="51" t="s">
        <v>139</v>
      </c>
      <c r="M77" s="51"/>
      <c r="N77" s="51"/>
    </row>
    <row r="78" spans="1:17">
      <c r="A78" s="52" t="s">
        <v>243</v>
      </c>
      <c r="B78" s="53" t="s">
        <v>31</v>
      </c>
      <c r="C78" s="42"/>
      <c r="D78" s="49"/>
      <c r="E78" s="49"/>
      <c r="F78" s="32">
        <v>9245880</v>
      </c>
      <c r="G78" s="49"/>
      <c r="H78" s="49"/>
      <c r="I78" s="32">
        <v>9245880</v>
      </c>
      <c r="J78" s="99">
        <f>I78/F78*100</f>
        <v>100</v>
      </c>
      <c r="K78" s="61"/>
      <c r="L78" s="51"/>
      <c r="M78" s="51"/>
      <c r="N78" s="51"/>
    </row>
    <row r="79" spans="1:17">
      <c r="A79" s="55" t="s">
        <v>244</v>
      </c>
      <c r="B79" s="56" t="s">
        <v>32</v>
      </c>
      <c r="C79" s="42"/>
      <c r="D79" s="49"/>
      <c r="E79" s="49"/>
      <c r="F79" s="33">
        <v>9245880</v>
      </c>
      <c r="G79" s="49"/>
      <c r="H79" s="49"/>
      <c r="I79" s="33">
        <v>9245880</v>
      </c>
      <c r="J79" s="100">
        <f>I79/F79*100</f>
        <v>100</v>
      </c>
      <c r="K79" s="60"/>
      <c r="L79" s="51"/>
      <c r="M79" s="51"/>
      <c r="N79" s="51"/>
    </row>
    <row r="80" spans="1:17" ht="25.5">
      <c r="A80" s="52" t="s">
        <v>245</v>
      </c>
      <c r="B80" s="48" t="s">
        <v>33</v>
      </c>
      <c r="C80" s="42" t="s">
        <v>172</v>
      </c>
      <c r="D80" s="49">
        <v>1</v>
      </c>
      <c r="E80" s="49" t="s">
        <v>166</v>
      </c>
      <c r="F80" s="11">
        <v>41429000</v>
      </c>
      <c r="G80" s="49">
        <v>1</v>
      </c>
      <c r="H80" s="49" t="s">
        <v>166</v>
      </c>
      <c r="I80" s="11">
        <v>37216503</v>
      </c>
      <c r="J80" s="25">
        <v>89.02</v>
      </c>
      <c r="K80" s="50"/>
      <c r="L80" s="51" t="s">
        <v>139</v>
      </c>
      <c r="M80" s="51" t="s">
        <v>155</v>
      </c>
      <c r="N80" s="51"/>
      <c r="O80" s="106"/>
    </row>
    <row r="81" spans="1:14">
      <c r="A81" s="52" t="s">
        <v>246</v>
      </c>
      <c r="B81" s="53" t="s">
        <v>34</v>
      </c>
      <c r="C81" s="42"/>
      <c r="D81" s="49"/>
      <c r="E81" s="49"/>
      <c r="F81" s="16">
        <v>14729000</v>
      </c>
      <c r="G81" s="49"/>
      <c r="H81" s="49"/>
      <c r="I81" s="16">
        <v>13526503</v>
      </c>
      <c r="J81" s="28">
        <v>90.9</v>
      </c>
      <c r="K81" s="61"/>
      <c r="L81" s="51"/>
      <c r="M81" s="51"/>
      <c r="N81" s="51"/>
    </row>
    <row r="82" spans="1:14">
      <c r="A82" s="55" t="s">
        <v>247</v>
      </c>
      <c r="B82" s="56" t="s">
        <v>35</v>
      </c>
      <c r="C82" s="42"/>
      <c r="D82" s="49"/>
      <c r="E82" s="49"/>
      <c r="F82" s="33">
        <v>1800000</v>
      </c>
      <c r="G82" s="49"/>
      <c r="H82" s="49"/>
      <c r="I82" s="33">
        <v>1800000</v>
      </c>
      <c r="J82" s="23">
        <v>100</v>
      </c>
      <c r="K82" s="60"/>
      <c r="L82" s="51"/>
      <c r="M82" s="51"/>
      <c r="N82" s="51"/>
    </row>
    <row r="83" spans="1:14">
      <c r="A83" s="55" t="s">
        <v>249</v>
      </c>
      <c r="B83" s="56" t="s">
        <v>36</v>
      </c>
      <c r="C83" s="42"/>
      <c r="D83" s="49"/>
      <c r="E83" s="49"/>
      <c r="F83" s="33">
        <v>1500000</v>
      </c>
      <c r="G83" s="49"/>
      <c r="H83" s="49"/>
      <c r="I83" s="33">
        <v>1500000</v>
      </c>
      <c r="J83" s="23">
        <v>100</v>
      </c>
      <c r="K83" s="62"/>
      <c r="L83" s="51"/>
      <c r="M83" s="51"/>
      <c r="N83" s="51"/>
    </row>
    <row r="84" spans="1:14" ht="22.5">
      <c r="A84" s="55" t="s">
        <v>250</v>
      </c>
      <c r="B84" s="63" t="s">
        <v>37</v>
      </c>
      <c r="C84" s="42"/>
      <c r="D84" s="49"/>
      <c r="E84" s="49"/>
      <c r="F84" s="64">
        <v>403000</v>
      </c>
      <c r="G84" s="49"/>
      <c r="H84" s="49"/>
      <c r="I84" s="64">
        <v>403000</v>
      </c>
      <c r="J84" s="23">
        <v>100</v>
      </c>
      <c r="K84" s="62"/>
      <c r="L84" s="51"/>
      <c r="M84" s="51"/>
      <c r="N84" s="51"/>
    </row>
    <row r="85" spans="1:14" ht="22.5">
      <c r="A85" s="55" t="s">
        <v>251</v>
      </c>
      <c r="B85" s="63" t="s">
        <v>38</v>
      </c>
      <c r="C85" s="42"/>
      <c r="D85" s="49"/>
      <c r="E85" s="49"/>
      <c r="F85" s="33">
        <v>1246000</v>
      </c>
      <c r="G85" s="49"/>
      <c r="H85" s="49"/>
      <c r="I85" s="33">
        <v>1181000</v>
      </c>
      <c r="J85" s="30">
        <v>94.78</v>
      </c>
      <c r="K85" s="60"/>
      <c r="L85" s="51"/>
      <c r="M85" s="51"/>
      <c r="N85" s="51"/>
    </row>
    <row r="86" spans="1:14">
      <c r="A86" s="55" t="s">
        <v>252</v>
      </c>
      <c r="B86" s="56" t="s">
        <v>39</v>
      </c>
      <c r="C86" s="42"/>
      <c r="D86" s="49"/>
      <c r="E86" s="49"/>
      <c r="F86" s="33">
        <v>1650000</v>
      </c>
      <c r="G86" s="49"/>
      <c r="H86" s="49"/>
      <c r="I86" s="33">
        <v>1650000</v>
      </c>
      <c r="J86" s="23">
        <v>100</v>
      </c>
      <c r="K86" s="60"/>
      <c r="L86" s="51"/>
      <c r="M86" s="51"/>
      <c r="N86" s="51"/>
    </row>
    <row r="87" spans="1:14">
      <c r="A87" s="55" t="s">
        <v>253</v>
      </c>
      <c r="B87" s="56" t="s">
        <v>40</v>
      </c>
      <c r="C87" s="42"/>
      <c r="D87" s="49"/>
      <c r="E87" s="49"/>
      <c r="F87" s="33">
        <v>2130000</v>
      </c>
      <c r="G87" s="49"/>
      <c r="H87" s="49"/>
      <c r="I87" s="64">
        <v>992503</v>
      </c>
      <c r="J87" s="30">
        <v>40.14</v>
      </c>
      <c r="K87" s="60"/>
      <c r="L87" s="51"/>
      <c r="M87" s="51"/>
      <c r="N87" s="51"/>
    </row>
    <row r="88" spans="1:14">
      <c r="A88" s="55" t="s">
        <v>248</v>
      </c>
      <c r="B88" s="56" t="s">
        <v>234</v>
      </c>
      <c r="C88" s="42"/>
      <c r="D88" s="49"/>
      <c r="E88" s="49"/>
      <c r="F88" s="33">
        <v>6000000</v>
      </c>
      <c r="G88" s="49"/>
      <c r="H88" s="49"/>
      <c r="I88" s="33">
        <v>6000000</v>
      </c>
      <c r="J88" s="23">
        <v>100</v>
      </c>
      <c r="K88" s="60"/>
      <c r="L88" s="51"/>
      <c r="M88" s="51"/>
      <c r="N88" s="51"/>
    </row>
    <row r="89" spans="1:14">
      <c r="A89" s="52" t="s">
        <v>254</v>
      </c>
      <c r="B89" s="53" t="s">
        <v>41</v>
      </c>
      <c r="C89" s="42"/>
      <c r="D89" s="49"/>
      <c r="E89" s="49"/>
      <c r="F89" s="16">
        <v>19600000</v>
      </c>
      <c r="G89" s="49"/>
      <c r="H89" s="49"/>
      <c r="I89" s="16">
        <v>19410000</v>
      </c>
      <c r="J89" s="28">
        <v>98.01</v>
      </c>
      <c r="K89" s="54"/>
      <c r="L89" s="51"/>
      <c r="M89" s="51"/>
      <c r="N89" s="51"/>
    </row>
    <row r="90" spans="1:14">
      <c r="A90" s="65" t="s">
        <v>255</v>
      </c>
      <c r="B90" s="56" t="s">
        <v>42</v>
      </c>
      <c r="C90" s="42"/>
      <c r="D90" s="49"/>
      <c r="E90" s="49"/>
      <c r="F90" s="21">
        <v>19600000</v>
      </c>
      <c r="G90" s="49"/>
      <c r="H90" s="49"/>
      <c r="I90" s="21">
        <v>19410000</v>
      </c>
      <c r="J90" s="30">
        <v>98.01</v>
      </c>
      <c r="K90" s="50"/>
      <c r="L90" s="51"/>
      <c r="M90" s="51"/>
      <c r="N90" s="51"/>
    </row>
    <row r="91" spans="1:14">
      <c r="A91" s="52" t="s">
        <v>256</v>
      </c>
      <c r="B91" s="53" t="s">
        <v>43</v>
      </c>
      <c r="C91" s="42"/>
      <c r="D91" s="49"/>
      <c r="E91" s="49"/>
      <c r="F91" s="32">
        <v>5520000</v>
      </c>
      <c r="G91" s="49"/>
      <c r="H91" s="49"/>
      <c r="I91" s="32">
        <v>4280000</v>
      </c>
      <c r="J91" s="28">
        <v>77.540000000000006</v>
      </c>
      <c r="K91" s="61"/>
      <c r="L91" s="51"/>
      <c r="M91" s="51"/>
      <c r="N91" s="51"/>
    </row>
    <row r="92" spans="1:14">
      <c r="A92" s="55" t="s">
        <v>257</v>
      </c>
      <c r="B92" s="56" t="s">
        <v>44</v>
      </c>
      <c r="C92" s="42"/>
      <c r="D92" s="49"/>
      <c r="E92" s="49"/>
      <c r="F92" s="33">
        <v>3270000</v>
      </c>
      <c r="G92" s="49"/>
      <c r="H92" s="49"/>
      <c r="I92" s="33">
        <v>2060000</v>
      </c>
      <c r="J92" s="30">
        <v>63</v>
      </c>
      <c r="K92" s="60"/>
      <c r="L92" s="51"/>
      <c r="M92" s="51"/>
      <c r="N92" s="51"/>
    </row>
    <row r="93" spans="1:14">
      <c r="A93" s="55" t="s">
        <v>258</v>
      </c>
      <c r="B93" s="56" t="s">
        <v>45</v>
      </c>
      <c r="C93" s="42"/>
      <c r="D93" s="49"/>
      <c r="E93" s="49"/>
      <c r="F93" s="33">
        <v>2250000</v>
      </c>
      <c r="G93" s="49"/>
      <c r="H93" s="49"/>
      <c r="I93" s="33">
        <v>2220000</v>
      </c>
      <c r="J93" s="30">
        <v>98.67</v>
      </c>
      <c r="K93" s="62"/>
      <c r="L93" s="51"/>
      <c r="M93" s="51"/>
      <c r="N93" s="51"/>
    </row>
    <row r="94" spans="1:14">
      <c r="A94" s="52" t="s">
        <v>259</v>
      </c>
      <c r="B94" s="53" t="s">
        <v>46</v>
      </c>
      <c r="C94" s="42"/>
      <c r="D94" s="49"/>
      <c r="E94" s="49"/>
      <c r="F94" s="66">
        <v>600000</v>
      </c>
      <c r="G94" s="49"/>
      <c r="H94" s="49"/>
      <c r="I94" s="17">
        <v>0</v>
      </c>
      <c r="J94" s="17">
        <v>0</v>
      </c>
      <c r="K94" s="67"/>
      <c r="L94" s="51"/>
      <c r="M94" s="51"/>
      <c r="N94" s="51"/>
    </row>
    <row r="95" spans="1:14">
      <c r="A95" s="55" t="s">
        <v>260</v>
      </c>
      <c r="B95" s="56" t="s">
        <v>47</v>
      </c>
      <c r="C95" s="42"/>
      <c r="D95" s="49"/>
      <c r="E95" s="49"/>
      <c r="F95" s="64">
        <v>600000</v>
      </c>
      <c r="G95" s="49"/>
      <c r="H95" s="49"/>
      <c r="I95" s="22">
        <v>0</v>
      </c>
      <c r="J95" s="22">
        <v>0</v>
      </c>
      <c r="K95" s="62"/>
      <c r="L95" s="51"/>
      <c r="M95" s="51"/>
      <c r="N95" s="51"/>
    </row>
    <row r="96" spans="1:14">
      <c r="A96" s="52" t="s">
        <v>261</v>
      </c>
      <c r="B96" s="53" t="s">
        <v>48</v>
      </c>
      <c r="C96" s="42"/>
      <c r="D96" s="49"/>
      <c r="E96" s="49"/>
      <c r="F96" s="66">
        <v>980000</v>
      </c>
      <c r="G96" s="49"/>
      <c r="H96" s="49"/>
      <c r="I96" s="17">
        <v>0</v>
      </c>
      <c r="J96" s="17">
        <v>0</v>
      </c>
      <c r="K96" s="67"/>
      <c r="L96" s="51"/>
      <c r="M96" s="51"/>
      <c r="N96" s="51"/>
    </row>
    <row r="97" spans="1:14">
      <c r="A97" s="55" t="s">
        <v>262</v>
      </c>
      <c r="B97" s="56" t="s">
        <v>49</v>
      </c>
      <c r="C97" s="42"/>
      <c r="D97" s="49"/>
      <c r="E97" s="49"/>
      <c r="F97" s="64">
        <v>980000</v>
      </c>
      <c r="G97" s="49"/>
      <c r="H97" s="49"/>
      <c r="I97" s="22">
        <v>0</v>
      </c>
      <c r="J97" s="22">
        <v>0</v>
      </c>
      <c r="K97" s="62"/>
      <c r="L97" s="51"/>
      <c r="M97" s="51"/>
      <c r="N97" s="51"/>
    </row>
    <row r="98" spans="1:14" ht="38.25">
      <c r="A98" s="47" t="s">
        <v>263</v>
      </c>
      <c r="B98" s="68" t="s">
        <v>50</v>
      </c>
      <c r="C98" s="42" t="s">
        <v>173</v>
      </c>
      <c r="D98" s="49">
        <v>1</v>
      </c>
      <c r="E98" s="49" t="s">
        <v>166</v>
      </c>
      <c r="F98" s="11">
        <v>24900000</v>
      </c>
      <c r="G98" s="49">
        <v>1</v>
      </c>
      <c r="H98" s="49" t="s">
        <v>166</v>
      </c>
      <c r="I98" s="11">
        <v>23100000</v>
      </c>
      <c r="J98" s="25">
        <v>92.77</v>
      </c>
      <c r="K98" s="50"/>
      <c r="L98" s="51" t="s">
        <v>139</v>
      </c>
      <c r="M98" s="51"/>
      <c r="N98" s="51"/>
    </row>
    <row r="99" spans="1:14">
      <c r="A99" s="52" t="s">
        <v>263</v>
      </c>
      <c r="B99" s="53" t="s">
        <v>51</v>
      </c>
      <c r="C99" s="42"/>
      <c r="D99" s="49"/>
      <c r="E99" s="49"/>
      <c r="F99" s="16">
        <v>24900000</v>
      </c>
      <c r="G99" s="49"/>
      <c r="H99" s="49"/>
      <c r="I99" s="16">
        <v>23100000</v>
      </c>
      <c r="J99" s="28">
        <v>92.77</v>
      </c>
      <c r="K99" s="54"/>
      <c r="L99" s="51"/>
      <c r="M99" s="51"/>
      <c r="N99" s="51"/>
    </row>
    <row r="100" spans="1:14">
      <c r="A100" s="55" t="s">
        <v>264</v>
      </c>
      <c r="B100" s="56" t="s">
        <v>52</v>
      </c>
      <c r="C100" s="42"/>
      <c r="D100" s="49"/>
      <c r="E100" s="49"/>
      <c r="F100" s="21">
        <v>24900000</v>
      </c>
      <c r="G100" s="49"/>
      <c r="H100" s="49"/>
      <c r="I100" s="21">
        <v>23100000</v>
      </c>
      <c r="J100" s="30">
        <v>92.77</v>
      </c>
      <c r="K100" s="50"/>
      <c r="L100" s="51"/>
      <c r="M100" s="51"/>
      <c r="N100" s="51"/>
    </row>
    <row r="101" spans="1:14" ht="38.25">
      <c r="A101" s="47" t="s">
        <v>265</v>
      </c>
      <c r="B101" s="48" t="s">
        <v>53</v>
      </c>
      <c r="C101" s="42" t="s">
        <v>174</v>
      </c>
      <c r="D101" s="49">
        <v>1</v>
      </c>
      <c r="E101" s="49" t="s">
        <v>166</v>
      </c>
      <c r="F101" s="31">
        <v>9920000</v>
      </c>
      <c r="G101" s="49">
        <v>1</v>
      </c>
      <c r="H101" s="49" t="s">
        <v>166</v>
      </c>
      <c r="I101" s="31">
        <v>9345000</v>
      </c>
      <c r="J101" s="25">
        <v>94.2</v>
      </c>
      <c r="K101" s="60"/>
      <c r="L101" s="51" t="s">
        <v>139</v>
      </c>
      <c r="M101" s="51"/>
      <c r="N101" s="51"/>
    </row>
    <row r="102" spans="1:14">
      <c r="A102" s="52" t="s">
        <v>246</v>
      </c>
      <c r="B102" s="53" t="s">
        <v>34</v>
      </c>
      <c r="C102" s="42"/>
      <c r="D102" s="49"/>
      <c r="E102" s="49"/>
      <c r="F102" s="32">
        <v>5870000</v>
      </c>
      <c r="G102" s="49"/>
      <c r="H102" s="49"/>
      <c r="I102" s="32">
        <v>5295000</v>
      </c>
      <c r="J102" s="28">
        <v>90.2</v>
      </c>
      <c r="K102" s="61"/>
      <c r="L102" s="51"/>
      <c r="M102" s="51"/>
      <c r="N102" s="51"/>
    </row>
    <row r="103" spans="1:14">
      <c r="A103" s="55" t="s">
        <v>247</v>
      </c>
      <c r="B103" s="56" t="s">
        <v>35</v>
      </c>
      <c r="C103" s="42"/>
      <c r="D103" s="49"/>
      <c r="E103" s="49"/>
      <c r="F103" s="64">
        <v>300000</v>
      </c>
      <c r="G103" s="49"/>
      <c r="H103" s="49"/>
      <c r="I103" s="64">
        <v>300000</v>
      </c>
      <c r="J103" s="23">
        <v>100</v>
      </c>
      <c r="K103" s="62"/>
      <c r="L103" s="51"/>
      <c r="M103" s="51"/>
      <c r="N103" s="51"/>
    </row>
    <row r="104" spans="1:14">
      <c r="A104" s="55" t="s">
        <v>252</v>
      </c>
      <c r="B104" s="56" t="s">
        <v>39</v>
      </c>
      <c r="C104" s="42"/>
      <c r="D104" s="49"/>
      <c r="E104" s="49"/>
      <c r="F104" s="64">
        <v>200000</v>
      </c>
      <c r="G104" s="49"/>
      <c r="H104" s="49"/>
      <c r="I104" s="64">
        <v>200000</v>
      </c>
      <c r="J104" s="23">
        <v>100</v>
      </c>
      <c r="K104" s="62"/>
      <c r="L104" s="51"/>
      <c r="M104" s="51"/>
      <c r="N104" s="51"/>
    </row>
    <row r="105" spans="1:14">
      <c r="A105" s="55" t="s">
        <v>253</v>
      </c>
      <c r="B105" s="56" t="s">
        <v>40</v>
      </c>
      <c r="C105" s="42"/>
      <c r="D105" s="49"/>
      <c r="E105" s="49"/>
      <c r="F105" s="33">
        <v>2520000</v>
      </c>
      <c r="G105" s="49"/>
      <c r="H105" s="49"/>
      <c r="I105" s="33">
        <v>2215000</v>
      </c>
      <c r="J105" s="30">
        <v>87.9</v>
      </c>
      <c r="K105" s="60"/>
      <c r="L105" s="51"/>
      <c r="M105" s="51"/>
      <c r="N105" s="51"/>
    </row>
    <row r="106" spans="1:14">
      <c r="A106" s="55" t="s">
        <v>248</v>
      </c>
      <c r="B106" s="56" t="s">
        <v>54</v>
      </c>
      <c r="C106" s="42"/>
      <c r="D106" s="49"/>
      <c r="E106" s="49"/>
      <c r="F106" s="33">
        <v>2850000</v>
      </c>
      <c r="G106" s="49"/>
      <c r="H106" s="49"/>
      <c r="I106" s="33">
        <v>2580000</v>
      </c>
      <c r="J106" s="30">
        <v>90.53</v>
      </c>
      <c r="K106" s="60"/>
      <c r="L106" s="51"/>
      <c r="M106" s="51"/>
      <c r="N106" s="51"/>
    </row>
    <row r="107" spans="1:14">
      <c r="A107" s="52" t="s">
        <v>256</v>
      </c>
      <c r="B107" s="53" t="s">
        <v>43</v>
      </c>
      <c r="C107" s="42"/>
      <c r="D107" s="49"/>
      <c r="E107" s="49"/>
      <c r="F107" s="66">
        <v>450000</v>
      </c>
      <c r="G107" s="49"/>
      <c r="H107" s="49"/>
      <c r="I107" s="66">
        <v>450000</v>
      </c>
      <c r="J107" s="18">
        <v>100</v>
      </c>
      <c r="K107" s="67"/>
      <c r="L107" s="51"/>
      <c r="M107" s="51"/>
      <c r="N107" s="51"/>
    </row>
    <row r="108" spans="1:14">
      <c r="A108" s="55" t="s">
        <v>257</v>
      </c>
      <c r="B108" s="56" t="s">
        <v>44</v>
      </c>
      <c r="C108" s="42"/>
      <c r="D108" s="49"/>
      <c r="E108" s="49"/>
      <c r="F108" s="64">
        <v>450000</v>
      </c>
      <c r="G108" s="49"/>
      <c r="H108" s="49"/>
      <c r="I108" s="64">
        <v>450000</v>
      </c>
      <c r="J108" s="23">
        <v>100</v>
      </c>
      <c r="K108" s="62"/>
      <c r="L108" s="51"/>
      <c r="M108" s="51"/>
      <c r="N108" s="51"/>
    </row>
    <row r="109" spans="1:14">
      <c r="A109" s="55" t="s">
        <v>266</v>
      </c>
      <c r="B109" s="69" t="s">
        <v>89</v>
      </c>
      <c r="C109" s="42"/>
      <c r="D109" s="49"/>
      <c r="E109" s="49"/>
      <c r="F109" s="32">
        <v>3600000</v>
      </c>
      <c r="G109" s="49"/>
      <c r="H109" s="49"/>
      <c r="I109" s="32">
        <v>3600000</v>
      </c>
      <c r="J109" s="18">
        <v>100</v>
      </c>
      <c r="K109" s="62"/>
      <c r="L109" s="51"/>
      <c r="M109" s="51"/>
      <c r="N109" s="51"/>
    </row>
    <row r="110" spans="1:14">
      <c r="A110" s="55" t="s">
        <v>267</v>
      </c>
      <c r="B110" s="70" t="s">
        <v>90</v>
      </c>
      <c r="C110" s="42"/>
      <c r="D110" s="49"/>
      <c r="E110" s="49"/>
      <c r="F110" s="33">
        <v>3600000</v>
      </c>
      <c r="G110" s="49"/>
      <c r="H110" s="49"/>
      <c r="I110" s="33">
        <v>3600000</v>
      </c>
      <c r="J110" s="23">
        <v>100</v>
      </c>
      <c r="K110" s="62"/>
      <c r="L110" s="51"/>
      <c r="M110" s="51"/>
      <c r="N110" s="51"/>
    </row>
    <row r="111" spans="1:14" ht="25.5">
      <c r="A111" s="47" t="s">
        <v>268</v>
      </c>
      <c r="B111" s="68" t="s">
        <v>55</v>
      </c>
      <c r="C111" s="42" t="s">
        <v>175</v>
      </c>
      <c r="D111" s="49">
        <v>1</v>
      </c>
      <c r="E111" s="49" t="s">
        <v>166</v>
      </c>
      <c r="F111" s="11">
        <v>18000000</v>
      </c>
      <c r="G111" s="49">
        <v>1</v>
      </c>
      <c r="H111" s="49" t="s">
        <v>166</v>
      </c>
      <c r="I111" s="11">
        <v>18000000</v>
      </c>
      <c r="J111" s="13">
        <v>100</v>
      </c>
      <c r="K111" s="50"/>
      <c r="L111" s="51" t="s">
        <v>139</v>
      </c>
      <c r="M111" s="51"/>
      <c r="N111" s="51"/>
    </row>
    <row r="112" spans="1:14">
      <c r="A112" s="52" t="s">
        <v>254</v>
      </c>
      <c r="B112" s="53" t="s">
        <v>41</v>
      </c>
      <c r="C112" s="42"/>
      <c r="D112" s="49"/>
      <c r="E112" s="49"/>
      <c r="F112" s="16">
        <v>18000000</v>
      </c>
      <c r="G112" s="49"/>
      <c r="H112" s="49"/>
      <c r="I112" s="16">
        <v>18000000</v>
      </c>
      <c r="J112" s="18">
        <v>100</v>
      </c>
      <c r="K112" s="54"/>
      <c r="L112" s="51"/>
      <c r="M112" s="51"/>
      <c r="N112" s="51"/>
    </row>
    <row r="113" spans="1:15">
      <c r="A113" s="65" t="s">
        <v>255</v>
      </c>
      <c r="B113" s="56" t="s">
        <v>42</v>
      </c>
      <c r="C113" s="42"/>
      <c r="D113" s="49"/>
      <c r="E113" s="49"/>
      <c r="F113" s="21">
        <v>18000000</v>
      </c>
      <c r="G113" s="49"/>
      <c r="H113" s="49"/>
      <c r="I113" s="21">
        <v>18000000</v>
      </c>
      <c r="J113" s="23">
        <v>100</v>
      </c>
      <c r="K113" s="50"/>
      <c r="L113" s="51"/>
      <c r="M113" s="51"/>
      <c r="N113" s="51"/>
    </row>
    <row r="114" spans="1:15" s="115" customFormat="1">
      <c r="A114" s="110" t="s">
        <v>401</v>
      </c>
      <c r="B114" s="41" t="s">
        <v>402</v>
      </c>
      <c r="C114" s="111"/>
      <c r="D114" s="112"/>
      <c r="E114" s="112"/>
      <c r="F114" s="109">
        <f>F115+F119</f>
        <v>15570000</v>
      </c>
      <c r="G114" s="112"/>
      <c r="H114" s="112"/>
      <c r="I114" s="109">
        <f>I115+I119</f>
        <v>15570000</v>
      </c>
      <c r="J114" s="102"/>
      <c r="K114" s="81"/>
      <c r="L114" s="112"/>
      <c r="M114" s="112"/>
      <c r="N114" s="112"/>
      <c r="O114" s="119">
        <f>F114-I114</f>
        <v>0</v>
      </c>
    </row>
    <row r="115" spans="1:15" ht="25.5">
      <c r="A115" s="47" t="s">
        <v>289</v>
      </c>
      <c r="B115" s="68" t="s">
        <v>56</v>
      </c>
      <c r="C115" s="42" t="s">
        <v>176</v>
      </c>
      <c r="D115" s="49"/>
      <c r="E115" s="49"/>
      <c r="F115" s="31">
        <v>3990000</v>
      </c>
      <c r="G115" s="49"/>
      <c r="H115" s="49"/>
      <c r="I115" s="31">
        <v>3990000</v>
      </c>
      <c r="J115" s="13">
        <v>100</v>
      </c>
      <c r="K115" s="60"/>
      <c r="L115" s="51"/>
      <c r="M115" s="51"/>
      <c r="N115" s="51"/>
    </row>
    <row r="116" spans="1:15">
      <c r="A116" s="52" t="s">
        <v>345</v>
      </c>
      <c r="B116" s="53" t="s">
        <v>57</v>
      </c>
      <c r="C116" s="42"/>
      <c r="D116" s="49">
        <v>1</v>
      </c>
      <c r="E116" s="49" t="s">
        <v>166</v>
      </c>
      <c r="F116" s="32">
        <v>3990000</v>
      </c>
      <c r="G116" s="49">
        <v>1</v>
      </c>
      <c r="H116" s="49" t="s">
        <v>166</v>
      </c>
      <c r="I116" s="32">
        <v>3990000</v>
      </c>
      <c r="J116" s="18">
        <v>100</v>
      </c>
      <c r="K116" s="61"/>
      <c r="L116" s="51"/>
      <c r="M116" s="51" t="s">
        <v>156</v>
      </c>
      <c r="N116" s="51"/>
    </row>
    <row r="117" spans="1:15" ht="22.5">
      <c r="A117" s="55" t="s">
        <v>346</v>
      </c>
      <c r="B117" s="63" t="s">
        <v>58</v>
      </c>
      <c r="C117" s="42"/>
      <c r="D117" s="49"/>
      <c r="E117" s="49"/>
      <c r="F117" s="64">
        <v>740000</v>
      </c>
      <c r="G117" s="49"/>
      <c r="H117" s="49"/>
      <c r="I117" s="64">
        <v>740000</v>
      </c>
      <c r="J117" s="23">
        <v>100</v>
      </c>
      <c r="K117" s="62"/>
      <c r="L117" s="51"/>
      <c r="M117" s="51"/>
      <c r="N117" s="51"/>
    </row>
    <row r="118" spans="1:15" ht="22.5">
      <c r="A118" s="55" t="s">
        <v>347</v>
      </c>
      <c r="B118" s="63" t="s">
        <v>59</v>
      </c>
      <c r="C118" s="42"/>
      <c r="D118" s="49"/>
      <c r="E118" s="49"/>
      <c r="F118" s="33">
        <v>3250000</v>
      </c>
      <c r="G118" s="49"/>
      <c r="H118" s="49"/>
      <c r="I118" s="33">
        <v>3250000</v>
      </c>
      <c r="J118" s="23">
        <v>100</v>
      </c>
      <c r="K118" s="60"/>
      <c r="L118" s="51"/>
      <c r="M118" s="51"/>
      <c r="N118" s="51"/>
    </row>
    <row r="119" spans="1:15" ht="25.5">
      <c r="A119" s="47" t="s">
        <v>290</v>
      </c>
      <c r="B119" s="48" t="s">
        <v>60</v>
      </c>
      <c r="C119" s="42" t="s">
        <v>177</v>
      </c>
      <c r="D119" s="49">
        <v>1</v>
      </c>
      <c r="E119" s="49" t="s">
        <v>166</v>
      </c>
      <c r="F119" s="11">
        <v>11580000</v>
      </c>
      <c r="G119" s="49">
        <v>1</v>
      </c>
      <c r="H119" s="49" t="s">
        <v>166</v>
      </c>
      <c r="I119" s="11">
        <v>11580000</v>
      </c>
      <c r="J119" s="13">
        <v>100</v>
      </c>
      <c r="K119" s="60"/>
      <c r="L119" s="51" t="s">
        <v>139</v>
      </c>
      <c r="M119" s="51" t="s">
        <v>157</v>
      </c>
      <c r="N119" s="51"/>
    </row>
    <row r="120" spans="1:15">
      <c r="A120" s="52" t="s">
        <v>345</v>
      </c>
      <c r="B120" s="53" t="s">
        <v>57</v>
      </c>
      <c r="C120" s="42"/>
      <c r="D120" s="49"/>
      <c r="E120" s="49"/>
      <c r="F120" s="16">
        <v>11580000</v>
      </c>
      <c r="G120" s="49"/>
      <c r="H120" s="49"/>
      <c r="I120" s="16">
        <v>11580000</v>
      </c>
      <c r="J120" s="18">
        <v>100</v>
      </c>
      <c r="K120" s="61"/>
      <c r="L120" s="51"/>
      <c r="M120" s="51"/>
      <c r="N120" s="51"/>
    </row>
    <row r="121" spans="1:15" ht="22.5">
      <c r="A121" s="55" t="s">
        <v>347</v>
      </c>
      <c r="B121" s="63" t="s">
        <v>59</v>
      </c>
      <c r="C121" s="42"/>
      <c r="D121" s="49"/>
      <c r="E121" s="49"/>
      <c r="F121" s="21">
        <v>11580000</v>
      </c>
      <c r="G121" s="49"/>
      <c r="H121" s="49"/>
      <c r="I121" s="21">
        <v>11580000</v>
      </c>
      <c r="J121" s="23">
        <v>100</v>
      </c>
      <c r="K121" s="60"/>
      <c r="L121" s="51"/>
      <c r="M121" s="51"/>
      <c r="N121" s="51"/>
    </row>
    <row r="122" spans="1:15" s="115" customFormat="1" ht="27">
      <c r="A122" s="114" t="s">
        <v>403</v>
      </c>
      <c r="B122" s="116" t="s">
        <v>405</v>
      </c>
      <c r="C122" s="111"/>
      <c r="D122" s="112"/>
      <c r="E122" s="112"/>
      <c r="F122" s="109">
        <f>F123+F130</f>
        <v>4930000</v>
      </c>
      <c r="G122" s="112"/>
      <c r="H122" s="112"/>
      <c r="I122" s="109">
        <f>I123+I130</f>
        <v>4605000</v>
      </c>
      <c r="J122" s="102"/>
      <c r="K122" s="113"/>
      <c r="L122" s="112"/>
      <c r="M122" s="112"/>
      <c r="N122" s="112"/>
      <c r="O122" s="119">
        <f>F122-I122</f>
        <v>325000</v>
      </c>
    </row>
    <row r="123" spans="1:15" ht="25.5">
      <c r="A123" s="47" t="s">
        <v>291</v>
      </c>
      <c r="B123" s="48" t="s">
        <v>61</v>
      </c>
      <c r="C123" s="42" t="s">
        <v>178</v>
      </c>
      <c r="D123" s="49">
        <v>1</v>
      </c>
      <c r="E123" s="49" t="s">
        <v>166</v>
      </c>
      <c r="F123" s="31">
        <v>3305000</v>
      </c>
      <c r="G123" s="49">
        <v>1</v>
      </c>
      <c r="H123" s="49" t="s">
        <v>166</v>
      </c>
      <c r="I123" s="31">
        <f>I124+I131</f>
        <v>2980000</v>
      </c>
      <c r="J123" s="25">
        <v>96.22</v>
      </c>
      <c r="K123" s="60"/>
      <c r="L123" s="51" t="s">
        <v>139</v>
      </c>
      <c r="M123" s="51"/>
      <c r="N123" s="51"/>
    </row>
    <row r="124" spans="1:15">
      <c r="A124" s="52" t="s">
        <v>246</v>
      </c>
      <c r="B124" s="53" t="s">
        <v>34</v>
      </c>
      <c r="C124" s="42"/>
      <c r="D124" s="49"/>
      <c r="E124" s="49"/>
      <c r="F124" s="32">
        <v>1480000</v>
      </c>
      <c r="G124" s="49"/>
      <c r="H124" s="49"/>
      <c r="I124" s="32">
        <v>1355000</v>
      </c>
      <c r="J124" s="28">
        <v>91.55</v>
      </c>
      <c r="K124" s="61"/>
      <c r="L124" s="51"/>
      <c r="M124" s="51"/>
      <c r="N124" s="51"/>
    </row>
    <row r="125" spans="1:15">
      <c r="A125" s="55" t="s">
        <v>247</v>
      </c>
      <c r="B125" s="56" t="s">
        <v>35</v>
      </c>
      <c r="C125" s="42"/>
      <c r="D125" s="49"/>
      <c r="E125" s="49"/>
      <c r="F125" s="64">
        <v>155000</v>
      </c>
      <c r="G125" s="49"/>
      <c r="H125" s="49"/>
      <c r="I125" s="64">
        <v>155000</v>
      </c>
      <c r="J125" s="23">
        <v>100</v>
      </c>
      <c r="K125" s="62"/>
      <c r="L125" s="51"/>
      <c r="M125" s="51"/>
      <c r="N125" s="51"/>
    </row>
    <row r="126" spans="1:15">
      <c r="A126" s="55" t="s">
        <v>252</v>
      </c>
      <c r="B126" s="56" t="s">
        <v>39</v>
      </c>
      <c r="C126" s="42"/>
      <c r="D126" s="49"/>
      <c r="E126" s="49"/>
      <c r="F126" s="64">
        <v>425000</v>
      </c>
      <c r="G126" s="49"/>
      <c r="H126" s="49"/>
      <c r="I126" s="64">
        <v>300000</v>
      </c>
      <c r="J126" s="30">
        <v>70.59</v>
      </c>
      <c r="K126" s="62"/>
      <c r="L126" s="51"/>
      <c r="M126" s="51"/>
      <c r="N126" s="51"/>
    </row>
    <row r="127" spans="1:15">
      <c r="A127" s="55" t="s">
        <v>253</v>
      </c>
      <c r="B127" s="56" t="s">
        <v>40</v>
      </c>
      <c r="C127" s="42"/>
      <c r="D127" s="49"/>
      <c r="E127" s="49"/>
      <c r="F127" s="64">
        <v>900000</v>
      </c>
      <c r="G127" s="49"/>
      <c r="H127" s="49"/>
      <c r="I127" s="64">
        <v>900000</v>
      </c>
      <c r="J127" s="23">
        <v>100</v>
      </c>
      <c r="K127" s="62"/>
      <c r="L127" s="51"/>
      <c r="M127" s="51"/>
      <c r="N127" s="51"/>
    </row>
    <row r="128" spans="1:15">
      <c r="A128" s="52" t="s">
        <v>254</v>
      </c>
      <c r="B128" s="53" t="s">
        <v>41</v>
      </c>
      <c r="C128" s="42"/>
      <c r="D128" s="49"/>
      <c r="E128" s="49"/>
      <c r="F128" s="32">
        <v>1825000</v>
      </c>
      <c r="G128" s="49"/>
      <c r="H128" s="49"/>
      <c r="I128" s="32">
        <v>1825000</v>
      </c>
      <c r="J128" s="18">
        <v>100</v>
      </c>
      <c r="K128" s="61"/>
      <c r="L128" s="51"/>
      <c r="M128" s="51"/>
      <c r="N128" s="51"/>
    </row>
    <row r="129" spans="1:15">
      <c r="A129" s="65" t="s">
        <v>255</v>
      </c>
      <c r="B129" s="56" t="s">
        <v>42</v>
      </c>
      <c r="C129" s="42"/>
      <c r="D129" s="49"/>
      <c r="E129" s="49"/>
      <c r="F129" s="33">
        <v>1825000</v>
      </c>
      <c r="G129" s="49"/>
      <c r="H129" s="49"/>
      <c r="I129" s="33">
        <v>1825000</v>
      </c>
      <c r="J129" s="23">
        <v>100</v>
      </c>
      <c r="K129" s="60"/>
      <c r="L129" s="51"/>
      <c r="M129" s="51"/>
      <c r="N129" s="51"/>
    </row>
    <row r="130" spans="1:15" ht="38.25">
      <c r="A130" s="47" t="s">
        <v>292</v>
      </c>
      <c r="B130" s="68" t="s">
        <v>62</v>
      </c>
      <c r="C130" s="42" t="s">
        <v>179</v>
      </c>
      <c r="D130" s="49">
        <v>1</v>
      </c>
      <c r="E130" s="49" t="s">
        <v>166</v>
      </c>
      <c r="F130" s="31">
        <v>1625000</v>
      </c>
      <c r="G130" s="49">
        <v>1</v>
      </c>
      <c r="H130" s="49" t="s">
        <v>166</v>
      </c>
      <c r="I130" s="31">
        <v>1625000</v>
      </c>
      <c r="J130" s="13">
        <v>100</v>
      </c>
      <c r="K130" s="62"/>
      <c r="L130" s="51" t="s">
        <v>139</v>
      </c>
      <c r="M130" s="51"/>
      <c r="N130" s="51"/>
    </row>
    <row r="131" spans="1:15">
      <c r="A131" s="52" t="s">
        <v>246</v>
      </c>
      <c r="B131" s="53" t="s">
        <v>34</v>
      </c>
      <c r="C131" s="42"/>
      <c r="D131" s="49"/>
      <c r="E131" s="49"/>
      <c r="F131" s="32">
        <v>1625000</v>
      </c>
      <c r="G131" s="49"/>
      <c r="H131" s="49"/>
      <c r="I131" s="32">
        <v>1625000</v>
      </c>
      <c r="J131" s="18">
        <v>100</v>
      </c>
      <c r="K131" s="67"/>
      <c r="L131" s="51"/>
      <c r="M131" s="51"/>
      <c r="N131" s="51"/>
    </row>
    <row r="132" spans="1:15">
      <c r="A132" s="55" t="s">
        <v>247</v>
      </c>
      <c r="B132" s="56" t="s">
        <v>35</v>
      </c>
      <c r="C132" s="42"/>
      <c r="D132" s="49"/>
      <c r="E132" s="49"/>
      <c r="F132" s="64">
        <v>375000</v>
      </c>
      <c r="G132" s="49"/>
      <c r="H132" s="49"/>
      <c r="I132" s="64">
        <v>375000</v>
      </c>
      <c r="J132" s="23">
        <v>100</v>
      </c>
      <c r="K132" s="62"/>
      <c r="L132" s="51"/>
      <c r="M132" s="51"/>
      <c r="N132" s="51"/>
    </row>
    <row r="133" spans="1:15">
      <c r="A133" s="55" t="s">
        <v>252</v>
      </c>
      <c r="B133" s="56" t="s">
        <v>39</v>
      </c>
      <c r="C133" s="42"/>
      <c r="D133" s="49"/>
      <c r="E133" s="49"/>
      <c r="F133" s="64">
        <v>370000</v>
      </c>
      <c r="G133" s="49"/>
      <c r="H133" s="49"/>
      <c r="I133" s="64">
        <v>370000</v>
      </c>
      <c r="J133" s="23">
        <v>100</v>
      </c>
      <c r="K133" s="62"/>
      <c r="L133" s="51"/>
      <c r="M133" s="51"/>
      <c r="N133" s="51"/>
    </row>
    <row r="134" spans="1:15">
      <c r="A134" s="55" t="s">
        <v>253</v>
      </c>
      <c r="B134" s="56" t="s">
        <v>40</v>
      </c>
      <c r="C134" s="42"/>
      <c r="D134" s="49"/>
      <c r="E134" s="49"/>
      <c r="F134" s="64">
        <v>880000</v>
      </c>
      <c r="G134" s="49"/>
      <c r="H134" s="49"/>
      <c r="I134" s="64">
        <v>880000</v>
      </c>
      <c r="J134" s="23">
        <v>100</v>
      </c>
      <c r="K134" s="62"/>
      <c r="L134" s="51"/>
      <c r="M134" s="51"/>
      <c r="N134" s="51"/>
    </row>
    <row r="135" spans="1:15" s="115" customFormat="1">
      <c r="A135" s="114" t="s">
        <v>404</v>
      </c>
      <c r="B135" s="41" t="s">
        <v>406</v>
      </c>
      <c r="C135" s="111"/>
      <c r="D135" s="112"/>
      <c r="E135" s="112"/>
      <c r="F135" s="109">
        <f>F136+F140+F147+F153+F159+F166+F169+F179+F185+F188</f>
        <v>32705871</v>
      </c>
      <c r="G135" s="112"/>
      <c r="H135" s="112"/>
      <c r="I135" s="109">
        <f>I136+I140+I147+I153+I159+I166+I169+I179+I185</f>
        <v>29057500</v>
      </c>
      <c r="J135" s="102"/>
      <c r="K135" s="117"/>
      <c r="L135" s="112"/>
      <c r="M135" s="112"/>
      <c r="N135" s="112"/>
      <c r="O135" s="119">
        <f>F135-I135</f>
        <v>3648371</v>
      </c>
    </row>
    <row r="136" spans="1:15" ht="38.25">
      <c r="A136" s="47" t="s">
        <v>293</v>
      </c>
      <c r="B136" s="48" t="s">
        <v>63</v>
      </c>
      <c r="C136" s="42" t="s">
        <v>180</v>
      </c>
      <c r="D136" s="49">
        <v>1</v>
      </c>
      <c r="E136" s="49" t="s">
        <v>166</v>
      </c>
      <c r="F136" s="31">
        <v>5700000</v>
      </c>
      <c r="G136" s="49">
        <v>1</v>
      </c>
      <c r="H136" s="49" t="s">
        <v>166</v>
      </c>
      <c r="I136" s="31">
        <v>5700000</v>
      </c>
      <c r="J136" s="13">
        <v>100</v>
      </c>
      <c r="K136" s="60"/>
      <c r="L136" s="51" t="s">
        <v>139</v>
      </c>
      <c r="M136" s="51"/>
      <c r="N136" s="51"/>
    </row>
    <row r="137" spans="1:15">
      <c r="A137" s="52" t="s">
        <v>246</v>
      </c>
      <c r="B137" s="53" t="s">
        <v>34</v>
      </c>
      <c r="C137" s="42"/>
      <c r="D137" s="49"/>
      <c r="E137" s="49"/>
      <c r="F137" s="32">
        <v>5700000</v>
      </c>
      <c r="G137" s="49"/>
      <c r="H137" s="49"/>
      <c r="I137" s="32">
        <v>5700000</v>
      </c>
      <c r="J137" s="18">
        <v>100</v>
      </c>
      <c r="K137" s="61"/>
      <c r="L137" s="51"/>
      <c r="M137" s="51"/>
      <c r="N137" s="51"/>
    </row>
    <row r="138" spans="1:15">
      <c r="A138" s="55" t="s">
        <v>252</v>
      </c>
      <c r="B138" s="56" t="s">
        <v>39</v>
      </c>
      <c r="C138" s="42"/>
      <c r="D138" s="49"/>
      <c r="E138" s="49"/>
      <c r="F138" s="64">
        <v>200000</v>
      </c>
      <c r="G138" s="49"/>
      <c r="H138" s="49"/>
      <c r="I138" s="64">
        <v>200000</v>
      </c>
      <c r="J138" s="23">
        <v>100</v>
      </c>
      <c r="K138" s="62"/>
      <c r="L138" s="51"/>
      <c r="M138" s="51"/>
      <c r="N138" s="51"/>
    </row>
    <row r="139" spans="1:15">
      <c r="A139" s="55" t="s">
        <v>253</v>
      </c>
      <c r="B139" s="56" t="s">
        <v>40</v>
      </c>
      <c r="C139" s="42"/>
      <c r="D139" s="49"/>
      <c r="E139" s="49"/>
      <c r="F139" s="33">
        <v>5500000</v>
      </c>
      <c r="G139" s="49"/>
      <c r="H139" s="49"/>
      <c r="I139" s="33">
        <v>5500000</v>
      </c>
      <c r="J139" s="23">
        <v>100</v>
      </c>
      <c r="K139" s="60"/>
      <c r="L139" s="51"/>
      <c r="M139" s="51"/>
      <c r="N139" s="51"/>
    </row>
    <row r="140" spans="1:15" ht="38.25">
      <c r="A140" s="47" t="s">
        <v>294</v>
      </c>
      <c r="B140" s="48" t="s">
        <v>64</v>
      </c>
      <c r="C140" s="42" t="s">
        <v>181</v>
      </c>
      <c r="D140" s="49">
        <v>1</v>
      </c>
      <c r="E140" s="49" t="s">
        <v>166</v>
      </c>
      <c r="F140" s="71">
        <v>615000</v>
      </c>
      <c r="G140" s="49">
        <v>1</v>
      </c>
      <c r="H140" s="49" t="s">
        <v>166</v>
      </c>
      <c r="I140" s="71">
        <v>615000</v>
      </c>
      <c r="J140" s="13">
        <v>100</v>
      </c>
      <c r="K140" s="62"/>
      <c r="L140" s="51" t="s">
        <v>139</v>
      </c>
      <c r="M140" s="51"/>
      <c r="N140" s="51"/>
    </row>
    <row r="141" spans="1:15">
      <c r="A141" s="52" t="s">
        <v>246</v>
      </c>
      <c r="B141" s="53" t="s">
        <v>34</v>
      </c>
      <c r="C141" s="42"/>
      <c r="D141" s="49"/>
      <c r="E141" s="49"/>
      <c r="F141" s="66">
        <v>525000</v>
      </c>
      <c r="G141" s="49"/>
      <c r="H141" s="49"/>
      <c r="I141" s="66">
        <v>525000</v>
      </c>
      <c r="J141" s="18">
        <v>100</v>
      </c>
      <c r="K141" s="67"/>
      <c r="L141" s="51"/>
      <c r="M141" s="51"/>
      <c r="N141" s="51"/>
    </row>
    <row r="142" spans="1:15">
      <c r="A142" s="55" t="s">
        <v>247</v>
      </c>
      <c r="B142" s="56" t="s">
        <v>35</v>
      </c>
      <c r="C142" s="42"/>
      <c r="D142" s="49"/>
      <c r="E142" s="49"/>
      <c r="F142" s="64">
        <v>100000</v>
      </c>
      <c r="G142" s="49"/>
      <c r="H142" s="49"/>
      <c r="I142" s="64">
        <v>100000</v>
      </c>
      <c r="J142" s="23">
        <v>100</v>
      </c>
      <c r="K142" s="62"/>
      <c r="L142" s="51"/>
      <c r="M142" s="51"/>
      <c r="N142" s="51"/>
    </row>
    <row r="143" spans="1:15">
      <c r="A143" s="55" t="s">
        <v>252</v>
      </c>
      <c r="B143" s="56" t="s">
        <v>39</v>
      </c>
      <c r="C143" s="42"/>
      <c r="D143" s="49"/>
      <c r="E143" s="49"/>
      <c r="F143" s="72">
        <v>50000</v>
      </c>
      <c r="G143" s="49"/>
      <c r="H143" s="49"/>
      <c r="I143" s="72">
        <v>50000</v>
      </c>
      <c r="J143" s="23">
        <v>100</v>
      </c>
      <c r="K143" s="73"/>
      <c r="L143" s="51"/>
      <c r="M143" s="51"/>
      <c r="N143" s="51"/>
    </row>
    <row r="144" spans="1:15">
      <c r="A144" s="55" t="s">
        <v>253</v>
      </c>
      <c r="B144" s="56" t="s">
        <v>40</v>
      </c>
      <c r="C144" s="42"/>
      <c r="D144" s="49"/>
      <c r="E144" s="49"/>
      <c r="F144" s="64">
        <v>375000</v>
      </c>
      <c r="G144" s="49"/>
      <c r="H144" s="49"/>
      <c r="I144" s="64">
        <v>375000</v>
      </c>
      <c r="J144" s="23">
        <v>100</v>
      </c>
      <c r="K144" s="62"/>
      <c r="L144" s="51"/>
      <c r="M144" s="51"/>
      <c r="N144" s="51"/>
    </row>
    <row r="145" spans="1:14">
      <c r="A145" s="52" t="s">
        <v>254</v>
      </c>
      <c r="B145" s="53" t="s">
        <v>41</v>
      </c>
      <c r="C145" s="42"/>
      <c r="D145" s="49"/>
      <c r="E145" s="49"/>
      <c r="F145" s="74">
        <v>90000</v>
      </c>
      <c r="G145" s="49"/>
      <c r="H145" s="49"/>
      <c r="I145" s="74">
        <v>90000</v>
      </c>
      <c r="J145" s="18">
        <v>100</v>
      </c>
      <c r="K145" s="75"/>
      <c r="L145" s="51"/>
      <c r="M145" s="51"/>
      <c r="N145" s="51"/>
    </row>
    <row r="146" spans="1:14">
      <c r="A146" s="65" t="s">
        <v>255</v>
      </c>
      <c r="B146" s="56" t="s">
        <v>42</v>
      </c>
      <c r="C146" s="42"/>
      <c r="D146" s="49"/>
      <c r="E146" s="49"/>
      <c r="F146" s="72">
        <v>90000</v>
      </c>
      <c r="G146" s="49"/>
      <c r="H146" s="49"/>
      <c r="I146" s="72">
        <v>90000</v>
      </c>
      <c r="J146" s="23">
        <v>100</v>
      </c>
      <c r="K146" s="73"/>
      <c r="L146" s="51"/>
      <c r="M146" s="51"/>
      <c r="N146" s="51"/>
    </row>
    <row r="147" spans="1:14" ht="38.25">
      <c r="A147" s="47" t="s">
        <v>295</v>
      </c>
      <c r="B147" s="48" t="s">
        <v>65</v>
      </c>
      <c r="C147" s="42" t="s">
        <v>182</v>
      </c>
      <c r="D147" s="49">
        <v>1</v>
      </c>
      <c r="E147" s="49" t="s">
        <v>166</v>
      </c>
      <c r="F147" s="31">
        <v>1665000</v>
      </c>
      <c r="G147" s="49">
        <v>1</v>
      </c>
      <c r="H147" s="49" t="s">
        <v>166</v>
      </c>
      <c r="I147" s="31">
        <v>1665000</v>
      </c>
      <c r="J147" s="13">
        <v>100</v>
      </c>
      <c r="K147" s="60"/>
      <c r="L147" s="51" t="s">
        <v>139</v>
      </c>
      <c r="M147" s="51"/>
      <c r="N147" s="51"/>
    </row>
    <row r="148" spans="1:14">
      <c r="A148" s="52" t="s">
        <v>246</v>
      </c>
      <c r="B148" s="53" t="s">
        <v>34</v>
      </c>
      <c r="C148" s="42"/>
      <c r="D148" s="49"/>
      <c r="E148" s="49"/>
      <c r="F148" s="66">
        <v>990000</v>
      </c>
      <c r="G148" s="49"/>
      <c r="H148" s="49"/>
      <c r="I148" s="66">
        <v>990000</v>
      </c>
      <c r="J148" s="18">
        <v>100</v>
      </c>
      <c r="K148" s="67"/>
      <c r="L148" s="51"/>
      <c r="M148" s="51"/>
      <c r="N148" s="51"/>
    </row>
    <row r="149" spans="1:14">
      <c r="A149" s="55" t="s">
        <v>247</v>
      </c>
      <c r="B149" s="56" t="s">
        <v>35</v>
      </c>
      <c r="C149" s="42"/>
      <c r="D149" s="49"/>
      <c r="E149" s="49"/>
      <c r="F149" s="64">
        <v>240000</v>
      </c>
      <c r="G149" s="49"/>
      <c r="H149" s="49"/>
      <c r="I149" s="64">
        <v>240000</v>
      </c>
      <c r="J149" s="23">
        <v>100</v>
      </c>
      <c r="K149" s="62"/>
      <c r="L149" s="51"/>
      <c r="M149" s="51"/>
      <c r="N149" s="51"/>
    </row>
    <row r="150" spans="1:14">
      <c r="A150" s="55" t="s">
        <v>252</v>
      </c>
      <c r="B150" s="56" t="s">
        <v>39</v>
      </c>
      <c r="C150" s="42"/>
      <c r="D150" s="49"/>
      <c r="E150" s="49"/>
      <c r="F150" s="64">
        <v>750000</v>
      </c>
      <c r="G150" s="49"/>
      <c r="H150" s="49"/>
      <c r="I150" s="64">
        <v>750000</v>
      </c>
      <c r="J150" s="23">
        <v>100</v>
      </c>
      <c r="K150" s="62"/>
      <c r="L150" s="51"/>
      <c r="M150" s="51"/>
      <c r="N150" s="51"/>
    </row>
    <row r="151" spans="1:14">
      <c r="A151" s="52" t="s">
        <v>254</v>
      </c>
      <c r="B151" s="53" t="s">
        <v>41</v>
      </c>
      <c r="C151" s="42"/>
      <c r="D151" s="49"/>
      <c r="E151" s="49"/>
      <c r="F151" s="66">
        <v>675000</v>
      </c>
      <c r="G151" s="49"/>
      <c r="H151" s="49"/>
      <c r="I151" s="66">
        <v>675000</v>
      </c>
      <c r="J151" s="18">
        <v>100</v>
      </c>
      <c r="K151" s="67"/>
      <c r="L151" s="51"/>
      <c r="M151" s="51"/>
      <c r="N151" s="51"/>
    </row>
    <row r="152" spans="1:14">
      <c r="A152" s="65" t="s">
        <v>255</v>
      </c>
      <c r="B152" s="56" t="s">
        <v>42</v>
      </c>
      <c r="C152" s="42"/>
      <c r="D152" s="49"/>
      <c r="E152" s="49"/>
      <c r="F152" s="64">
        <v>675000</v>
      </c>
      <c r="G152" s="49"/>
      <c r="H152" s="49"/>
      <c r="I152" s="64">
        <v>675000</v>
      </c>
      <c r="J152" s="23">
        <v>100</v>
      </c>
      <c r="K152" s="62"/>
      <c r="L152" s="51"/>
      <c r="M152" s="51"/>
      <c r="N152" s="51"/>
    </row>
    <row r="153" spans="1:14" ht="25.5">
      <c r="A153" s="47" t="s">
        <v>296</v>
      </c>
      <c r="B153" s="48" t="s">
        <v>66</v>
      </c>
      <c r="C153" s="42" t="s">
        <v>183</v>
      </c>
      <c r="D153" s="49">
        <v>1</v>
      </c>
      <c r="E153" s="49" t="s">
        <v>166</v>
      </c>
      <c r="F153" s="31">
        <v>1150000</v>
      </c>
      <c r="G153" s="49">
        <v>1</v>
      </c>
      <c r="H153" s="49" t="s">
        <v>166</v>
      </c>
      <c r="I153" s="31">
        <v>1150000</v>
      </c>
      <c r="J153" s="13">
        <v>100</v>
      </c>
      <c r="K153" s="57"/>
      <c r="L153" s="51" t="s">
        <v>139</v>
      </c>
      <c r="M153" s="51"/>
      <c r="N153" s="51"/>
    </row>
    <row r="154" spans="1:14">
      <c r="A154" s="52" t="s">
        <v>246</v>
      </c>
      <c r="B154" s="53" t="s">
        <v>34</v>
      </c>
      <c r="C154" s="42"/>
      <c r="D154" s="49"/>
      <c r="E154" s="49"/>
      <c r="F154" s="74">
        <v>75000</v>
      </c>
      <c r="G154" s="49"/>
      <c r="H154" s="49"/>
      <c r="I154" s="74">
        <v>75000</v>
      </c>
      <c r="J154" s="18">
        <v>100</v>
      </c>
      <c r="K154" s="76"/>
      <c r="L154" s="51"/>
      <c r="M154" s="51"/>
      <c r="N154" s="51"/>
    </row>
    <row r="155" spans="1:14">
      <c r="A155" s="55" t="s">
        <v>247</v>
      </c>
      <c r="B155" s="56" t="s">
        <v>35</v>
      </c>
      <c r="C155" s="42"/>
      <c r="D155" s="49"/>
      <c r="E155" s="49"/>
      <c r="F155" s="72">
        <v>50000</v>
      </c>
      <c r="G155" s="49"/>
      <c r="H155" s="49"/>
      <c r="I155" s="72">
        <v>50000</v>
      </c>
      <c r="J155" s="23">
        <v>100</v>
      </c>
      <c r="K155" s="57"/>
      <c r="L155" s="51"/>
      <c r="M155" s="51"/>
      <c r="N155" s="51"/>
    </row>
    <row r="156" spans="1:14">
      <c r="A156" s="55" t="s">
        <v>252</v>
      </c>
      <c r="B156" s="56" t="s">
        <v>39</v>
      </c>
      <c r="C156" s="42"/>
      <c r="D156" s="49"/>
      <c r="E156" s="49"/>
      <c r="F156" s="72">
        <v>25000</v>
      </c>
      <c r="G156" s="49"/>
      <c r="H156" s="49"/>
      <c r="I156" s="72">
        <v>25000</v>
      </c>
      <c r="J156" s="23">
        <v>100</v>
      </c>
      <c r="K156" s="57"/>
      <c r="L156" s="51"/>
      <c r="M156" s="51"/>
      <c r="N156" s="51"/>
    </row>
    <row r="157" spans="1:14">
      <c r="A157" s="52" t="s">
        <v>254</v>
      </c>
      <c r="B157" s="53" t="s">
        <v>41</v>
      </c>
      <c r="C157" s="42"/>
      <c r="D157" s="49"/>
      <c r="E157" s="49"/>
      <c r="F157" s="32">
        <v>1075000</v>
      </c>
      <c r="G157" s="49"/>
      <c r="H157" s="49"/>
      <c r="I157" s="32">
        <v>1075000</v>
      </c>
      <c r="J157" s="18">
        <v>100</v>
      </c>
      <c r="K157" s="76"/>
      <c r="L157" s="51"/>
      <c r="M157" s="51"/>
      <c r="N157" s="51"/>
    </row>
    <row r="158" spans="1:14">
      <c r="A158" s="65" t="s">
        <v>255</v>
      </c>
      <c r="B158" s="56" t="s">
        <v>67</v>
      </c>
      <c r="C158" s="42"/>
      <c r="D158" s="49"/>
      <c r="E158" s="49"/>
      <c r="F158" s="33">
        <v>1075000</v>
      </c>
      <c r="G158" s="49"/>
      <c r="H158" s="49"/>
      <c r="I158" s="33">
        <v>1075000</v>
      </c>
      <c r="J158" s="23">
        <v>100</v>
      </c>
      <c r="K158" s="57"/>
      <c r="L158" s="51"/>
      <c r="M158" s="51"/>
      <c r="N158" s="51"/>
    </row>
    <row r="159" spans="1:14" ht="25.5">
      <c r="A159" s="47" t="s">
        <v>297</v>
      </c>
      <c r="B159" s="48" t="s">
        <v>68</v>
      </c>
      <c r="C159" s="42" t="s">
        <v>184</v>
      </c>
      <c r="D159" s="49">
        <v>1</v>
      </c>
      <c r="E159" s="49" t="s">
        <v>166</v>
      </c>
      <c r="F159" s="71">
        <v>392500</v>
      </c>
      <c r="G159" s="49">
        <v>1</v>
      </c>
      <c r="H159" s="49" t="s">
        <v>166</v>
      </c>
      <c r="I159" s="71">
        <v>392500</v>
      </c>
      <c r="J159" s="13">
        <v>100</v>
      </c>
      <c r="K159" s="62"/>
      <c r="L159" s="51" t="s">
        <v>139</v>
      </c>
      <c r="M159" s="51"/>
      <c r="N159" s="51"/>
    </row>
    <row r="160" spans="1:14">
      <c r="A160" s="52" t="s">
        <v>246</v>
      </c>
      <c r="B160" s="53" t="s">
        <v>34</v>
      </c>
      <c r="C160" s="42"/>
      <c r="D160" s="49"/>
      <c r="E160" s="49"/>
      <c r="F160" s="66">
        <v>257500</v>
      </c>
      <c r="G160" s="49"/>
      <c r="H160" s="49"/>
      <c r="I160" s="66">
        <v>257500</v>
      </c>
      <c r="J160" s="18">
        <v>100</v>
      </c>
      <c r="K160" s="67"/>
      <c r="L160" s="51"/>
      <c r="M160" s="51"/>
      <c r="N160" s="51"/>
    </row>
    <row r="161" spans="1:14">
      <c r="A161" s="55" t="s">
        <v>247</v>
      </c>
      <c r="B161" s="56" t="s">
        <v>35</v>
      </c>
      <c r="C161" s="42"/>
      <c r="D161" s="49"/>
      <c r="E161" s="49"/>
      <c r="F161" s="72">
        <v>90000</v>
      </c>
      <c r="G161" s="49"/>
      <c r="H161" s="49"/>
      <c r="I161" s="72">
        <v>90000</v>
      </c>
      <c r="J161" s="23">
        <v>100</v>
      </c>
      <c r="K161" s="73"/>
      <c r="L161" s="51"/>
      <c r="M161" s="51"/>
      <c r="N161" s="51"/>
    </row>
    <row r="162" spans="1:14">
      <c r="A162" s="55" t="s">
        <v>252</v>
      </c>
      <c r="B162" s="56" t="s">
        <v>39</v>
      </c>
      <c r="C162" s="42"/>
      <c r="D162" s="49"/>
      <c r="E162" s="49"/>
      <c r="F162" s="64">
        <v>100000</v>
      </c>
      <c r="G162" s="49"/>
      <c r="H162" s="49"/>
      <c r="I162" s="64">
        <v>100000</v>
      </c>
      <c r="J162" s="23">
        <v>100</v>
      </c>
      <c r="K162" s="62"/>
      <c r="L162" s="51"/>
      <c r="M162" s="51"/>
      <c r="N162" s="51"/>
    </row>
    <row r="163" spans="1:14">
      <c r="A163" s="55" t="s">
        <v>253</v>
      </c>
      <c r="B163" s="56" t="s">
        <v>40</v>
      </c>
      <c r="C163" s="42"/>
      <c r="D163" s="49"/>
      <c r="E163" s="49"/>
      <c r="F163" s="72">
        <v>67500</v>
      </c>
      <c r="G163" s="49"/>
      <c r="H163" s="49"/>
      <c r="I163" s="72">
        <v>67500</v>
      </c>
      <c r="J163" s="23">
        <v>100</v>
      </c>
      <c r="K163" s="73"/>
      <c r="L163" s="51"/>
      <c r="M163" s="51"/>
      <c r="N163" s="51"/>
    </row>
    <row r="164" spans="1:14">
      <c r="A164" s="52" t="s">
        <v>254</v>
      </c>
      <c r="B164" s="53" t="s">
        <v>41</v>
      </c>
      <c r="C164" s="42"/>
      <c r="D164" s="49"/>
      <c r="E164" s="49"/>
      <c r="F164" s="66">
        <v>135000</v>
      </c>
      <c r="G164" s="49"/>
      <c r="H164" s="49"/>
      <c r="I164" s="66">
        <v>135000</v>
      </c>
      <c r="J164" s="18">
        <v>100</v>
      </c>
      <c r="K164" s="67"/>
      <c r="L164" s="51"/>
      <c r="M164" s="51"/>
      <c r="N164" s="51"/>
    </row>
    <row r="165" spans="1:14">
      <c r="A165" s="65" t="s">
        <v>255</v>
      </c>
      <c r="B165" s="56" t="s">
        <v>42</v>
      </c>
      <c r="C165" s="42"/>
      <c r="D165" s="49"/>
      <c r="E165" s="49"/>
      <c r="F165" s="64">
        <v>135000</v>
      </c>
      <c r="G165" s="49"/>
      <c r="H165" s="49"/>
      <c r="I165" s="64">
        <v>135000</v>
      </c>
      <c r="J165" s="23">
        <v>100</v>
      </c>
      <c r="K165" s="62"/>
      <c r="L165" s="51"/>
      <c r="M165" s="51"/>
      <c r="N165" s="51"/>
    </row>
    <row r="166" spans="1:14" ht="25.5">
      <c r="A166" s="47" t="s">
        <v>298</v>
      </c>
      <c r="B166" s="68" t="s">
        <v>69</v>
      </c>
      <c r="C166" s="42" t="s">
        <v>185</v>
      </c>
      <c r="D166" s="49">
        <v>1</v>
      </c>
      <c r="E166" s="49" t="s">
        <v>166</v>
      </c>
      <c r="F166" s="31">
        <v>5000000</v>
      </c>
      <c r="G166" s="49">
        <v>1</v>
      </c>
      <c r="H166" s="49" t="s">
        <v>166</v>
      </c>
      <c r="I166" s="31">
        <v>5000000</v>
      </c>
      <c r="J166" s="13">
        <v>100</v>
      </c>
      <c r="K166" s="60"/>
      <c r="L166" s="51" t="s">
        <v>139</v>
      </c>
      <c r="M166" s="51"/>
      <c r="N166" s="51"/>
    </row>
    <row r="167" spans="1:14">
      <c r="A167" s="52" t="s">
        <v>254</v>
      </c>
      <c r="B167" s="53" t="s">
        <v>41</v>
      </c>
      <c r="C167" s="42"/>
      <c r="D167" s="49"/>
      <c r="E167" s="49"/>
      <c r="F167" s="32">
        <v>5000000</v>
      </c>
      <c r="G167" s="49"/>
      <c r="H167" s="49"/>
      <c r="I167" s="32">
        <v>5000000</v>
      </c>
      <c r="J167" s="18">
        <v>100</v>
      </c>
      <c r="K167" s="61"/>
      <c r="L167" s="51"/>
      <c r="M167" s="51"/>
      <c r="N167" s="51"/>
    </row>
    <row r="168" spans="1:14">
      <c r="A168" s="65" t="s">
        <v>255</v>
      </c>
      <c r="B168" s="56" t="s">
        <v>42</v>
      </c>
      <c r="C168" s="42"/>
      <c r="D168" s="49"/>
      <c r="E168" s="49"/>
      <c r="F168" s="33">
        <v>5000000</v>
      </c>
      <c r="G168" s="49"/>
      <c r="H168" s="49"/>
      <c r="I168" s="33">
        <v>5000000</v>
      </c>
      <c r="J168" s="23">
        <v>100</v>
      </c>
      <c r="K168" s="60"/>
      <c r="L168" s="51"/>
      <c r="M168" s="51"/>
      <c r="N168" s="51"/>
    </row>
    <row r="169" spans="1:14" ht="38.25">
      <c r="A169" s="47" t="s">
        <v>299</v>
      </c>
      <c r="B169" s="48" t="s">
        <v>70</v>
      </c>
      <c r="C169" s="42" t="s">
        <v>186</v>
      </c>
      <c r="D169" s="49">
        <v>1</v>
      </c>
      <c r="E169" s="49" t="s">
        <v>166</v>
      </c>
      <c r="F169" s="11">
        <v>10335871</v>
      </c>
      <c r="G169" s="49">
        <v>1</v>
      </c>
      <c r="H169" s="49" t="s">
        <v>166</v>
      </c>
      <c r="I169" s="11">
        <v>10335000</v>
      </c>
      <c r="J169" s="25">
        <v>99.99</v>
      </c>
      <c r="K169" s="50"/>
      <c r="L169" s="51" t="s">
        <v>139</v>
      </c>
      <c r="M169" s="93" t="s">
        <v>158</v>
      </c>
      <c r="N169" s="51"/>
    </row>
    <row r="170" spans="1:14">
      <c r="A170" s="52" t="s">
        <v>246</v>
      </c>
      <c r="B170" s="53" t="s">
        <v>34</v>
      </c>
      <c r="C170" s="42"/>
      <c r="D170" s="49"/>
      <c r="E170" s="49"/>
      <c r="F170" s="32">
        <v>6385871</v>
      </c>
      <c r="G170" s="49"/>
      <c r="H170" s="49"/>
      <c r="I170" s="32">
        <v>6385000</v>
      </c>
      <c r="J170" s="28">
        <v>99.99</v>
      </c>
      <c r="K170" s="61"/>
      <c r="L170" s="51"/>
      <c r="M170" s="51"/>
      <c r="N170" s="51"/>
    </row>
    <row r="171" spans="1:14">
      <c r="A171" s="55" t="s">
        <v>247</v>
      </c>
      <c r="B171" s="56" t="s">
        <v>35</v>
      </c>
      <c r="C171" s="42"/>
      <c r="D171" s="49"/>
      <c r="E171" s="49"/>
      <c r="F171" s="64">
        <v>295640</v>
      </c>
      <c r="G171" s="49"/>
      <c r="H171" s="49"/>
      <c r="I171" s="64">
        <v>295000</v>
      </c>
      <c r="J171" s="30">
        <v>99.78</v>
      </c>
      <c r="K171" s="62"/>
      <c r="L171" s="51"/>
      <c r="M171" s="51"/>
      <c r="N171" s="51"/>
    </row>
    <row r="172" spans="1:14">
      <c r="A172" s="55" t="s">
        <v>252</v>
      </c>
      <c r="B172" s="56" t="s">
        <v>39</v>
      </c>
      <c r="C172" s="42"/>
      <c r="D172" s="49"/>
      <c r="E172" s="49"/>
      <c r="F172" s="64">
        <v>195231</v>
      </c>
      <c r="G172" s="49"/>
      <c r="H172" s="49"/>
      <c r="I172" s="64">
        <v>195000</v>
      </c>
      <c r="J172" s="30">
        <v>99.88</v>
      </c>
      <c r="K172" s="62"/>
      <c r="L172" s="51"/>
      <c r="M172" s="51"/>
      <c r="N172" s="51"/>
    </row>
    <row r="173" spans="1:14">
      <c r="A173" s="55" t="s">
        <v>253</v>
      </c>
      <c r="B173" s="56" t="s">
        <v>40</v>
      </c>
      <c r="C173" s="42"/>
      <c r="D173" s="49"/>
      <c r="E173" s="49"/>
      <c r="F173" s="33">
        <v>5895000</v>
      </c>
      <c r="G173" s="49"/>
      <c r="H173" s="49"/>
      <c r="I173" s="33">
        <v>5895000</v>
      </c>
      <c r="J173" s="23">
        <v>100</v>
      </c>
      <c r="K173" s="60"/>
      <c r="L173" s="51"/>
      <c r="M173" s="51"/>
      <c r="N173" s="51"/>
    </row>
    <row r="174" spans="1:14">
      <c r="A174" s="52" t="s">
        <v>254</v>
      </c>
      <c r="B174" s="53" t="s">
        <v>41</v>
      </c>
      <c r="C174" s="42"/>
      <c r="D174" s="49"/>
      <c r="E174" s="49"/>
      <c r="F174" s="32">
        <v>3600000</v>
      </c>
      <c r="G174" s="49"/>
      <c r="H174" s="49"/>
      <c r="I174" s="32">
        <v>3600000</v>
      </c>
      <c r="J174" s="18">
        <v>100</v>
      </c>
      <c r="K174" s="61"/>
      <c r="L174" s="51"/>
      <c r="M174" s="51"/>
      <c r="N174" s="51"/>
    </row>
    <row r="175" spans="1:14">
      <c r="A175" s="55" t="s">
        <v>348</v>
      </c>
      <c r="B175" s="56" t="s">
        <v>67</v>
      </c>
      <c r="C175" s="42"/>
      <c r="D175" s="49"/>
      <c r="E175" s="49"/>
      <c r="F175" s="33">
        <v>3600000</v>
      </c>
      <c r="G175" s="49"/>
      <c r="H175" s="49"/>
      <c r="I175" s="33">
        <v>3600000</v>
      </c>
      <c r="J175" s="23">
        <v>100</v>
      </c>
      <c r="K175" s="60"/>
      <c r="L175" s="51"/>
      <c r="M175" s="51"/>
      <c r="N175" s="51"/>
    </row>
    <row r="176" spans="1:14">
      <c r="A176" s="55" t="s">
        <v>349</v>
      </c>
      <c r="B176" s="56" t="s">
        <v>71</v>
      </c>
      <c r="C176" s="42"/>
      <c r="D176" s="49"/>
      <c r="E176" s="49"/>
      <c r="F176" s="22">
        <v>0</v>
      </c>
      <c r="G176" s="49"/>
      <c r="H176" s="49"/>
      <c r="I176" s="22">
        <v>0</v>
      </c>
      <c r="J176" s="22">
        <v>0</v>
      </c>
      <c r="K176" s="57"/>
      <c r="L176" s="51"/>
      <c r="M176" s="51"/>
      <c r="N176" s="51"/>
    </row>
    <row r="177" spans="1:15">
      <c r="A177" s="52" t="s">
        <v>256</v>
      </c>
      <c r="B177" s="53" t="s">
        <v>43</v>
      </c>
      <c r="C177" s="42"/>
      <c r="D177" s="49"/>
      <c r="E177" s="49"/>
      <c r="F177" s="66">
        <v>350000</v>
      </c>
      <c r="G177" s="49"/>
      <c r="H177" s="49"/>
      <c r="I177" s="66">
        <v>350000</v>
      </c>
      <c r="J177" s="18">
        <v>100</v>
      </c>
      <c r="K177" s="67"/>
      <c r="L177" s="51"/>
      <c r="M177" s="51"/>
      <c r="N177" s="51"/>
    </row>
    <row r="178" spans="1:15">
      <c r="A178" s="55" t="s">
        <v>257</v>
      </c>
      <c r="B178" s="56" t="s">
        <v>44</v>
      </c>
      <c r="C178" s="42"/>
      <c r="D178" s="49"/>
      <c r="E178" s="49"/>
      <c r="F178" s="64">
        <v>350000</v>
      </c>
      <c r="G178" s="49"/>
      <c r="H178" s="49"/>
      <c r="I178" s="64">
        <v>350000</v>
      </c>
      <c r="J178" s="23">
        <v>100</v>
      </c>
      <c r="K178" s="62"/>
      <c r="L178" s="51"/>
      <c r="M178" s="51"/>
      <c r="N178" s="51"/>
    </row>
    <row r="179" spans="1:15" ht="25.5">
      <c r="A179" s="47" t="s">
        <v>300</v>
      </c>
      <c r="B179" s="48" t="s">
        <v>72</v>
      </c>
      <c r="C179" s="42" t="s">
        <v>187</v>
      </c>
      <c r="D179" s="49">
        <v>1</v>
      </c>
      <c r="E179" s="49" t="s">
        <v>166</v>
      </c>
      <c r="F179" s="31">
        <v>1585000</v>
      </c>
      <c r="G179" s="49">
        <v>1</v>
      </c>
      <c r="H179" s="49" t="s">
        <v>166</v>
      </c>
      <c r="I179" s="71">
        <v>200000</v>
      </c>
      <c r="J179" s="25">
        <v>12.62</v>
      </c>
      <c r="K179" s="60"/>
      <c r="L179" s="51" t="s">
        <v>139</v>
      </c>
      <c r="M179" s="51"/>
      <c r="N179" s="51"/>
    </row>
    <row r="180" spans="1:15">
      <c r="A180" s="52" t="s">
        <v>246</v>
      </c>
      <c r="B180" s="53" t="s">
        <v>34</v>
      </c>
      <c r="C180" s="42"/>
      <c r="D180" s="49"/>
      <c r="E180" s="49"/>
      <c r="F180" s="32">
        <v>1450000</v>
      </c>
      <c r="G180" s="49"/>
      <c r="H180" s="49"/>
      <c r="I180" s="66">
        <v>200000</v>
      </c>
      <c r="J180" s="28">
        <v>13.79</v>
      </c>
      <c r="K180" s="61"/>
      <c r="L180" s="51"/>
      <c r="M180" s="51"/>
      <c r="N180" s="51"/>
    </row>
    <row r="181" spans="1:15">
      <c r="A181" s="55" t="s">
        <v>247</v>
      </c>
      <c r="B181" s="56" t="s">
        <v>35</v>
      </c>
      <c r="C181" s="42"/>
      <c r="D181" s="49"/>
      <c r="E181" s="49"/>
      <c r="F181" s="64">
        <v>250000</v>
      </c>
      <c r="G181" s="49"/>
      <c r="H181" s="49"/>
      <c r="I181" s="22">
        <v>0</v>
      </c>
      <c r="J181" s="22">
        <v>0</v>
      </c>
      <c r="K181" s="62"/>
      <c r="L181" s="51"/>
      <c r="M181" s="51"/>
      <c r="N181" s="51"/>
    </row>
    <row r="182" spans="1:15">
      <c r="A182" s="55" t="s">
        <v>252</v>
      </c>
      <c r="B182" s="56" t="s">
        <v>39</v>
      </c>
      <c r="C182" s="42"/>
      <c r="D182" s="49"/>
      <c r="E182" s="49"/>
      <c r="F182" s="33">
        <v>1200000</v>
      </c>
      <c r="G182" s="49"/>
      <c r="H182" s="49"/>
      <c r="I182" s="64">
        <v>200000</v>
      </c>
      <c r="J182" s="30">
        <v>16.670000000000002</v>
      </c>
      <c r="K182" s="60"/>
      <c r="L182" s="51"/>
      <c r="M182" s="51"/>
      <c r="N182" s="51"/>
    </row>
    <row r="183" spans="1:15">
      <c r="A183" s="52" t="s">
        <v>254</v>
      </c>
      <c r="B183" s="53" t="s">
        <v>41</v>
      </c>
      <c r="C183" s="42"/>
      <c r="D183" s="49"/>
      <c r="E183" s="49"/>
      <c r="F183" s="66">
        <v>135000</v>
      </c>
      <c r="G183" s="49"/>
      <c r="H183" s="49"/>
      <c r="I183" s="17">
        <v>0</v>
      </c>
      <c r="J183" s="17">
        <v>0</v>
      </c>
      <c r="K183" s="67"/>
      <c r="L183" s="51"/>
      <c r="M183" s="51"/>
      <c r="N183" s="51"/>
    </row>
    <row r="184" spans="1:15">
      <c r="A184" s="65" t="s">
        <v>255</v>
      </c>
      <c r="B184" s="56" t="s">
        <v>42</v>
      </c>
      <c r="C184" s="42"/>
      <c r="D184" s="49"/>
      <c r="E184" s="49"/>
      <c r="F184" s="64">
        <v>135000</v>
      </c>
      <c r="G184" s="49"/>
      <c r="H184" s="49"/>
      <c r="I184" s="22">
        <v>0</v>
      </c>
      <c r="J184" s="22">
        <v>0</v>
      </c>
      <c r="K184" s="62"/>
      <c r="L184" s="51"/>
      <c r="M184" s="51"/>
      <c r="N184" s="51"/>
    </row>
    <row r="185" spans="1:15" ht="25.5">
      <c r="A185" s="47" t="s">
        <v>301</v>
      </c>
      <c r="B185" s="68" t="s">
        <v>73</v>
      </c>
      <c r="C185" s="42" t="s">
        <v>188</v>
      </c>
      <c r="D185" s="49">
        <v>1</v>
      </c>
      <c r="E185" s="49" t="s">
        <v>166</v>
      </c>
      <c r="F185" s="31">
        <v>4000000</v>
      </c>
      <c r="G185" s="49">
        <v>1</v>
      </c>
      <c r="H185" s="49" t="s">
        <v>166</v>
      </c>
      <c r="I185" s="31">
        <v>4000000</v>
      </c>
      <c r="J185" s="13">
        <v>100</v>
      </c>
      <c r="K185" s="60"/>
      <c r="L185" s="51" t="s">
        <v>139</v>
      </c>
      <c r="M185" s="51"/>
      <c r="N185" s="51"/>
    </row>
    <row r="186" spans="1:15">
      <c r="A186" s="52" t="s">
        <v>246</v>
      </c>
      <c r="B186" s="53" t="s">
        <v>34</v>
      </c>
      <c r="C186" s="42"/>
      <c r="D186" s="49"/>
      <c r="E186" s="49"/>
      <c r="F186" s="32">
        <v>4000000</v>
      </c>
      <c r="G186" s="49"/>
      <c r="H186" s="49"/>
      <c r="I186" s="32">
        <v>4000000</v>
      </c>
      <c r="J186" s="18">
        <v>100</v>
      </c>
      <c r="K186" s="61"/>
      <c r="L186" s="51"/>
      <c r="M186" s="51"/>
      <c r="N186" s="51"/>
    </row>
    <row r="187" spans="1:15">
      <c r="A187" s="55" t="s">
        <v>350</v>
      </c>
      <c r="B187" s="56" t="s">
        <v>74</v>
      </c>
      <c r="C187" s="42"/>
      <c r="D187" s="49"/>
      <c r="E187" s="49"/>
      <c r="F187" s="33">
        <v>4000000</v>
      </c>
      <c r="G187" s="49"/>
      <c r="H187" s="49"/>
      <c r="I187" s="33">
        <v>4000000</v>
      </c>
      <c r="J187" s="23">
        <v>100</v>
      </c>
      <c r="K187" s="60"/>
      <c r="L187" s="51"/>
      <c r="M187" s="51"/>
      <c r="N187" s="51"/>
    </row>
    <row r="188" spans="1:15" ht="25.5">
      <c r="A188" s="47" t="s">
        <v>302</v>
      </c>
      <c r="B188" s="68" t="s">
        <v>75</v>
      </c>
      <c r="C188" s="42" t="s">
        <v>189</v>
      </c>
      <c r="D188" s="49">
        <v>1</v>
      </c>
      <c r="E188" s="49" t="s">
        <v>166</v>
      </c>
      <c r="F188" s="31">
        <v>2262500</v>
      </c>
      <c r="G188" s="49">
        <v>1</v>
      </c>
      <c r="H188" s="49" t="s">
        <v>166</v>
      </c>
      <c r="I188" s="12">
        <v>0</v>
      </c>
      <c r="J188" s="12">
        <v>0</v>
      </c>
      <c r="K188" s="60"/>
      <c r="L188" s="51" t="s">
        <v>139</v>
      </c>
      <c r="M188" s="51" t="s">
        <v>159</v>
      </c>
      <c r="N188" s="51"/>
    </row>
    <row r="189" spans="1:15">
      <c r="A189" s="52" t="s">
        <v>246</v>
      </c>
      <c r="B189" s="53" t="s">
        <v>34</v>
      </c>
      <c r="C189" s="42"/>
      <c r="D189" s="49"/>
      <c r="E189" s="49"/>
      <c r="F189" s="32">
        <v>2262500</v>
      </c>
      <c r="G189" s="49"/>
      <c r="H189" s="49"/>
      <c r="I189" s="17">
        <v>0</v>
      </c>
      <c r="J189" s="17">
        <v>0</v>
      </c>
      <c r="K189" s="61"/>
      <c r="L189" s="51"/>
      <c r="M189" s="51"/>
      <c r="N189" s="51"/>
    </row>
    <row r="190" spans="1:15">
      <c r="A190" s="55" t="s">
        <v>252</v>
      </c>
      <c r="B190" s="56" t="s">
        <v>39</v>
      </c>
      <c r="C190" s="42"/>
      <c r="D190" s="49"/>
      <c r="E190" s="49"/>
      <c r="F190" s="64">
        <v>200000</v>
      </c>
      <c r="G190" s="49"/>
      <c r="H190" s="49"/>
      <c r="I190" s="22">
        <v>0</v>
      </c>
      <c r="J190" s="22">
        <v>0</v>
      </c>
      <c r="K190" s="62"/>
      <c r="L190" s="51"/>
      <c r="M190" s="51"/>
      <c r="N190" s="51"/>
    </row>
    <row r="191" spans="1:15">
      <c r="A191" s="55" t="s">
        <v>253</v>
      </c>
      <c r="B191" s="56" t="s">
        <v>40</v>
      </c>
      <c r="C191" s="42"/>
      <c r="D191" s="49"/>
      <c r="E191" s="49"/>
      <c r="F191" s="33">
        <v>2062500</v>
      </c>
      <c r="G191" s="49"/>
      <c r="H191" s="49"/>
      <c r="I191" s="22">
        <v>0</v>
      </c>
      <c r="J191" s="22">
        <v>0</v>
      </c>
      <c r="K191" s="60"/>
      <c r="L191" s="51"/>
      <c r="M191" s="51"/>
      <c r="N191" s="51"/>
    </row>
    <row r="192" spans="1:15" s="115" customFormat="1">
      <c r="A192" s="114" t="s">
        <v>398</v>
      </c>
      <c r="B192" s="41" t="s">
        <v>399</v>
      </c>
      <c r="C192" s="111"/>
      <c r="D192" s="112"/>
      <c r="E192" s="112"/>
      <c r="F192" s="109">
        <f>F193+F207</f>
        <v>51350000</v>
      </c>
      <c r="G192" s="112"/>
      <c r="H192" s="112"/>
      <c r="I192" s="109">
        <f>I193+I207</f>
        <v>49325000</v>
      </c>
      <c r="J192" s="118"/>
      <c r="K192" s="113"/>
      <c r="L192" s="112"/>
      <c r="M192" s="112"/>
      <c r="N192" s="112"/>
      <c r="O192" s="119">
        <f>F192-I192</f>
        <v>2025000</v>
      </c>
    </row>
    <row r="193" spans="1:14" ht="38.25">
      <c r="A193" s="47" t="s">
        <v>303</v>
      </c>
      <c r="B193" s="68" t="s">
        <v>76</v>
      </c>
      <c r="C193" s="42" t="s">
        <v>190</v>
      </c>
      <c r="D193" s="49">
        <v>1</v>
      </c>
      <c r="E193" s="49" t="s">
        <v>166</v>
      </c>
      <c r="F193" s="11">
        <v>47525000</v>
      </c>
      <c r="G193" s="49">
        <v>1</v>
      </c>
      <c r="H193" s="49" t="s">
        <v>166</v>
      </c>
      <c r="I193" s="11">
        <v>45500000</v>
      </c>
      <c r="J193" s="99">
        <v>95.74</v>
      </c>
      <c r="K193" s="50"/>
      <c r="L193" s="51" t="s">
        <v>139</v>
      </c>
      <c r="M193" s="51" t="s">
        <v>160</v>
      </c>
      <c r="N193" s="51"/>
    </row>
    <row r="194" spans="1:14">
      <c r="A194" s="52" t="s">
        <v>246</v>
      </c>
      <c r="B194" s="53" t="s">
        <v>34</v>
      </c>
      <c r="C194" s="42"/>
      <c r="D194" s="49"/>
      <c r="E194" s="49"/>
      <c r="F194" s="16">
        <v>31595000</v>
      </c>
      <c r="G194" s="49"/>
      <c r="H194" s="49"/>
      <c r="I194" s="16">
        <v>29570000</v>
      </c>
      <c r="J194" s="101">
        <v>93.95</v>
      </c>
      <c r="K194" s="61"/>
      <c r="L194" s="51"/>
      <c r="M194" s="51"/>
      <c r="N194" s="51"/>
    </row>
    <row r="195" spans="1:14">
      <c r="A195" s="55" t="s">
        <v>247</v>
      </c>
      <c r="B195" s="56" t="s">
        <v>35</v>
      </c>
      <c r="C195" s="42"/>
      <c r="D195" s="49"/>
      <c r="E195" s="49"/>
      <c r="F195" s="33">
        <v>3090000</v>
      </c>
      <c r="G195" s="49"/>
      <c r="H195" s="49"/>
      <c r="I195" s="33">
        <v>3090000</v>
      </c>
      <c r="J195" s="23">
        <v>100</v>
      </c>
      <c r="K195" s="57"/>
      <c r="L195" s="51"/>
      <c r="M195" s="51"/>
      <c r="N195" s="51"/>
    </row>
    <row r="196" spans="1:14">
      <c r="A196" s="55" t="s">
        <v>252</v>
      </c>
      <c r="B196" s="56" t="s">
        <v>39</v>
      </c>
      <c r="C196" s="42"/>
      <c r="D196" s="49"/>
      <c r="E196" s="49"/>
      <c r="F196" s="33">
        <v>1345000</v>
      </c>
      <c r="G196" s="49"/>
      <c r="H196" s="49"/>
      <c r="I196" s="33">
        <v>1345000</v>
      </c>
      <c r="J196" s="23">
        <v>100</v>
      </c>
      <c r="K196" s="62"/>
      <c r="L196" s="51"/>
      <c r="M196" s="51"/>
      <c r="N196" s="51"/>
    </row>
    <row r="197" spans="1:14">
      <c r="A197" s="55" t="s">
        <v>253</v>
      </c>
      <c r="B197" s="56" t="s">
        <v>40</v>
      </c>
      <c r="C197" s="42"/>
      <c r="D197" s="49"/>
      <c r="E197" s="49"/>
      <c r="F197" s="21">
        <v>16135000</v>
      </c>
      <c r="G197" s="49"/>
      <c r="H197" s="49"/>
      <c r="I197" s="21">
        <v>16135000</v>
      </c>
      <c r="J197" s="23">
        <v>100</v>
      </c>
      <c r="K197" s="60"/>
      <c r="L197" s="51"/>
      <c r="M197" s="51"/>
      <c r="N197" s="51"/>
    </row>
    <row r="198" spans="1:14">
      <c r="A198" s="55" t="s">
        <v>351</v>
      </c>
      <c r="B198" s="56" t="s">
        <v>77</v>
      </c>
      <c r="C198" s="42"/>
      <c r="D198" s="49"/>
      <c r="E198" s="49"/>
      <c r="F198" s="33">
        <v>9000000</v>
      </c>
      <c r="G198" s="49"/>
      <c r="H198" s="49"/>
      <c r="I198" s="33">
        <v>9000000</v>
      </c>
      <c r="J198" s="23">
        <v>100</v>
      </c>
      <c r="K198" s="57"/>
      <c r="L198" s="51"/>
      <c r="M198" s="51"/>
      <c r="N198" s="51"/>
    </row>
    <row r="199" spans="1:14">
      <c r="A199" s="55" t="s">
        <v>248</v>
      </c>
      <c r="B199" s="56" t="s">
        <v>54</v>
      </c>
      <c r="C199" s="42"/>
      <c r="D199" s="49"/>
      <c r="E199" s="49"/>
      <c r="F199" s="33">
        <v>2025000</v>
      </c>
      <c r="G199" s="49"/>
      <c r="H199" s="49"/>
      <c r="I199" s="22">
        <v>0</v>
      </c>
      <c r="J199" s="22">
        <v>0</v>
      </c>
      <c r="K199" s="60"/>
      <c r="L199" s="51"/>
      <c r="M199" s="51"/>
      <c r="N199" s="51"/>
    </row>
    <row r="200" spans="1:14">
      <c r="A200" s="52" t="s">
        <v>254</v>
      </c>
      <c r="B200" s="53" t="s">
        <v>41</v>
      </c>
      <c r="C200" s="42"/>
      <c r="D200" s="49"/>
      <c r="E200" s="49"/>
      <c r="F200" s="16">
        <v>15150000</v>
      </c>
      <c r="G200" s="49"/>
      <c r="H200" s="49"/>
      <c r="I200" s="16">
        <v>15150000</v>
      </c>
      <c r="J200" s="18">
        <v>100</v>
      </c>
      <c r="K200" s="61"/>
      <c r="L200" s="51"/>
      <c r="M200" s="51"/>
      <c r="N200" s="51"/>
    </row>
    <row r="201" spans="1:14">
      <c r="A201" s="55" t="s">
        <v>348</v>
      </c>
      <c r="B201" s="56" t="s">
        <v>67</v>
      </c>
      <c r="C201" s="42"/>
      <c r="D201" s="49"/>
      <c r="E201" s="49"/>
      <c r="F201" s="33">
        <v>6225000</v>
      </c>
      <c r="G201" s="49"/>
      <c r="H201" s="49"/>
      <c r="I201" s="33">
        <v>6225000</v>
      </c>
      <c r="J201" s="23">
        <v>100</v>
      </c>
      <c r="K201" s="60"/>
      <c r="L201" s="51"/>
      <c r="M201" s="51"/>
      <c r="N201" s="51"/>
    </row>
    <row r="202" spans="1:14">
      <c r="A202" s="55" t="s">
        <v>255</v>
      </c>
      <c r="B202" s="56" t="s">
        <v>42</v>
      </c>
      <c r="C202" s="42"/>
      <c r="D202" s="49"/>
      <c r="E202" s="49"/>
      <c r="F202" s="33">
        <v>8925000</v>
      </c>
      <c r="G202" s="49"/>
      <c r="H202" s="49"/>
      <c r="I202" s="33">
        <v>8925000</v>
      </c>
      <c r="J202" s="23">
        <v>100</v>
      </c>
      <c r="K202" s="60"/>
      <c r="L202" s="51"/>
      <c r="M202" s="51"/>
      <c r="N202" s="51"/>
    </row>
    <row r="203" spans="1:14">
      <c r="A203" s="52" t="s">
        <v>256</v>
      </c>
      <c r="B203" s="53" t="s">
        <v>43</v>
      </c>
      <c r="C203" s="42"/>
      <c r="D203" s="49"/>
      <c r="E203" s="49"/>
      <c r="F203" s="66">
        <v>280000</v>
      </c>
      <c r="G203" s="49"/>
      <c r="H203" s="49"/>
      <c r="I203" s="66">
        <v>280000</v>
      </c>
      <c r="J203" s="18">
        <v>100</v>
      </c>
      <c r="K203" s="67"/>
      <c r="L203" s="51"/>
      <c r="M203" s="51"/>
      <c r="N203" s="51"/>
    </row>
    <row r="204" spans="1:14">
      <c r="A204" s="55" t="s">
        <v>257</v>
      </c>
      <c r="B204" s="56" t="s">
        <v>44</v>
      </c>
      <c r="C204" s="42"/>
      <c r="D204" s="49"/>
      <c r="E204" s="49"/>
      <c r="F204" s="64">
        <v>280000</v>
      </c>
      <c r="G204" s="49"/>
      <c r="H204" s="49"/>
      <c r="I204" s="64">
        <v>280000</v>
      </c>
      <c r="J204" s="23">
        <v>100</v>
      </c>
      <c r="K204" s="62"/>
      <c r="L204" s="51"/>
      <c r="M204" s="51"/>
      <c r="N204" s="51"/>
    </row>
    <row r="205" spans="1:14">
      <c r="A205" s="52" t="s">
        <v>352</v>
      </c>
      <c r="B205" s="53" t="s">
        <v>78</v>
      </c>
      <c r="C205" s="42"/>
      <c r="D205" s="49"/>
      <c r="E205" s="49"/>
      <c r="F205" s="66">
        <v>500000</v>
      </c>
      <c r="G205" s="49"/>
      <c r="H205" s="49"/>
      <c r="I205" s="66">
        <v>500000</v>
      </c>
      <c r="J205" s="18">
        <v>100</v>
      </c>
      <c r="K205" s="67"/>
      <c r="L205" s="51"/>
      <c r="M205" s="51"/>
      <c r="N205" s="51"/>
    </row>
    <row r="206" spans="1:14">
      <c r="A206" s="55" t="s">
        <v>353</v>
      </c>
      <c r="B206" s="56" t="s">
        <v>79</v>
      </c>
      <c r="C206" s="42"/>
      <c r="D206" s="49"/>
      <c r="E206" s="49"/>
      <c r="F206" s="64">
        <v>500000</v>
      </c>
      <c r="G206" s="49"/>
      <c r="H206" s="49"/>
      <c r="I206" s="64">
        <v>500000</v>
      </c>
      <c r="J206" s="23">
        <v>100</v>
      </c>
      <c r="K206" s="62"/>
      <c r="L206" s="51"/>
      <c r="M206" s="51"/>
      <c r="N206" s="51"/>
    </row>
    <row r="207" spans="1:14" ht="25.5">
      <c r="A207" s="47" t="s">
        <v>304</v>
      </c>
      <c r="B207" s="68" t="s">
        <v>80</v>
      </c>
      <c r="C207" s="42" t="s">
        <v>191</v>
      </c>
      <c r="D207" s="49">
        <v>1</v>
      </c>
      <c r="E207" s="49" t="s">
        <v>166</v>
      </c>
      <c r="F207" s="31">
        <v>3825000</v>
      </c>
      <c r="G207" s="49">
        <v>1</v>
      </c>
      <c r="H207" s="49" t="s">
        <v>166</v>
      </c>
      <c r="I207" s="31">
        <v>3825000</v>
      </c>
      <c r="J207" s="13">
        <v>100</v>
      </c>
      <c r="K207" s="57"/>
      <c r="L207" s="51" t="s">
        <v>139</v>
      </c>
      <c r="M207" s="51"/>
      <c r="N207" s="51"/>
    </row>
    <row r="208" spans="1:14">
      <c r="A208" s="52" t="s">
        <v>246</v>
      </c>
      <c r="B208" s="53" t="s">
        <v>34</v>
      </c>
      <c r="C208" s="42"/>
      <c r="D208" s="49"/>
      <c r="E208" s="49"/>
      <c r="F208" s="32">
        <v>2000000</v>
      </c>
      <c r="G208" s="49"/>
      <c r="H208" s="49"/>
      <c r="I208" s="32">
        <v>2000000</v>
      </c>
      <c r="J208" s="18">
        <v>100</v>
      </c>
      <c r="K208" s="76"/>
      <c r="L208" s="51"/>
      <c r="M208" s="51"/>
      <c r="N208" s="51"/>
    </row>
    <row r="209" spans="1:15">
      <c r="A209" s="55" t="s">
        <v>248</v>
      </c>
      <c r="B209" s="56" t="s">
        <v>54</v>
      </c>
      <c r="C209" s="42"/>
      <c r="D209" s="49"/>
      <c r="E209" s="49"/>
      <c r="F209" s="33">
        <v>2000000</v>
      </c>
      <c r="G209" s="49"/>
      <c r="H209" s="49"/>
      <c r="I209" s="33">
        <v>2000000</v>
      </c>
      <c r="J209" s="23">
        <v>100</v>
      </c>
      <c r="K209" s="57"/>
      <c r="L209" s="51"/>
      <c r="M209" s="51"/>
      <c r="N209" s="51"/>
    </row>
    <row r="210" spans="1:15">
      <c r="A210" s="52" t="s">
        <v>254</v>
      </c>
      <c r="B210" s="53" t="s">
        <v>41</v>
      </c>
      <c r="C210" s="42"/>
      <c r="D210" s="49"/>
      <c r="E210" s="49"/>
      <c r="F210" s="32">
        <v>1825000</v>
      </c>
      <c r="G210" s="49"/>
      <c r="H210" s="49"/>
      <c r="I210" s="32">
        <v>1825000</v>
      </c>
      <c r="J210" s="18">
        <v>100</v>
      </c>
      <c r="K210" s="76"/>
      <c r="L210" s="51"/>
      <c r="M210" s="51"/>
      <c r="N210" s="51"/>
    </row>
    <row r="211" spans="1:15">
      <c r="A211" s="55" t="s">
        <v>255</v>
      </c>
      <c r="B211" s="56" t="s">
        <v>42</v>
      </c>
      <c r="C211" s="42"/>
      <c r="D211" s="49"/>
      <c r="E211" s="49"/>
      <c r="F211" s="33">
        <v>1825000</v>
      </c>
      <c r="G211" s="49"/>
      <c r="H211" s="49"/>
      <c r="I211" s="33">
        <v>1825000</v>
      </c>
      <c r="J211" s="23">
        <v>100</v>
      </c>
      <c r="K211" s="57"/>
      <c r="L211" s="51"/>
      <c r="M211" s="51"/>
      <c r="N211" s="51"/>
    </row>
    <row r="212" spans="1:15">
      <c r="A212" s="95" t="s">
        <v>305</v>
      </c>
      <c r="B212" s="41" t="s">
        <v>81</v>
      </c>
      <c r="C212" s="42"/>
      <c r="D212" s="49"/>
      <c r="E212" s="49"/>
      <c r="F212" s="44">
        <v>800868949</v>
      </c>
      <c r="G212" s="49"/>
      <c r="H212" s="49"/>
      <c r="I212" s="44">
        <v>800191700</v>
      </c>
      <c r="J212" s="98">
        <v>99.92</v>
      </c>
      <c r="K212" s="77"/>
      <c r="L212" s="51"/>
      <c r="M212" s="51"/>
      <c r="N212" s="51"/>
      <c r="O212" s="108">
        <f>I213+I222+I258+I292+I308</f>
        <v>800191700</v>
      </c>
    </row>
    <row r="213" spans="1:15">
      <c r="A213" s="40" t="s">
        <v>377</v>
      </c>
      <c r="B213" s="41" t="s">
        <v>376</v>
      </c>
      <c r="C213" s="42"/>
      <c r="D213" s="49"/>
      <c r="E213" s="49"/>
      <c r="F213" s="109">
        <f>F214+F219</f>
        <v>21300000</v>
      </c>
      <c r="G213" s="49"/>
      <c r="H213" s="49"/>
      <c r="I213" s="109">
        <f>I214+I219</f>
        <v>21300000</v>
      </c>
      <c r="J213" s="98"/>
      <c r="K213" s="77"/>
      <c r="L213" s="51"/>
      <c r="M213" s="51"/>
      <c r="N213" s="51"/>
      <c r="O213" s="108">
        <f>F213-I213</f>
        <v>0</v>
      </c>
    </row>
    <row r="214" spans="1:15" ht="27">
      <c r="A214" s="47" t="s">
        <v>306</v>
      </c>
      <c r="B214" s="48" t="s">
        <v>82</v>
      </c>
      <c r="C214" s="42" t="s">
        <v>192</v>
      </c>
      <c r="D214" s="49">
        <v>1</v>
      </c>
      <c r="E214" s="49" t="s">
        <v>166</v>
      </c>
      <c r="F214" s="11">
        <v>15300000</v>
      </c>
      <c r="G214" s="49">
        <v>1</v>
      </c>
      <c r="H214" s="49" t="s">
        <v>166</v>
      </c>
      <c r="I214" s="11">
        <v>15300000</v>
      </c>
      <c r="J214" s="13">
        <v>100</v>
      </c>
      <c r="K214" s="50" t="s">
        <v>161</v>
      </c>
      <c r="L214" s="51" t="s">
        <v>139</v>
      </c>
      <c r="M214" s="51" t="s">
        <v>162</v>
      </c>
      <c r="N214" s="51"/>
    </row>
    <row r="215" spans="1:15">
      <c r="A215" s="52" t="s">
        <v>246</v>
      </c>
      <c r="B215" s="53" t="s">
        <v>34</v>
      </c>
      <c r="C215" s="42"/>
      <c r="D215" s="49"/>
      <c r="E215" s="49"/>
      <c r="F215" s="66">
        <v>300000</v>
      </c>
      <c r="G215" s="49"/>
      <c r="H215" s="49"/>
      <c r="I215" s="66">
        <v>300000</v>
      </c>
      <c r="J215" s="18">
        <v>100</v>
      </c>
      <c r="K215" s="76"/>
      <c r="L215" s="51"/>
      <c r="M215" s="51"/>
      <c r="N215" s="51"/>
    </row>
    <row r="216" spans="1:15">
      <c r="A216" s="55"/>
      <c r="B216" s="56" t="s">
        <v>35</v>
      </c>
      <c r="C216" s="42"/>
      <c r="D216" s="49"/>
      <c r="E216" s="49"/>
      <c r="F216" s="64">
        <v>300000</v>
      </c>
      <c r="G216" s="49"/>
      <c r="H216" s="49"/>
      <c r="I216" s="64">
        <v>300000</v>
      </c>
      <c r="J216" s="23">
        <v>100</v>
      </c>
      <c r="K216" s="57"/>
      <c r="L216" s="51"/>
      <c r="M216" s="51"/>
      <c r="N216" s="51"/>
    </row>
    <row r="217" spans="1:15">
      <c r="A217" s="52" t="s">
        <v>254</v>
      </c>
      <c r="B217" s="53" t="s">
        <v>41</v>
      </c>
      <c r="C217" s="42"/>
      <c r="D217" s="49"/>
      <c r="E217" s="49"/>
      <c r="F217" s="16">
        <v>15000000</v>
      </c>
      <c r="G217" s="49"/>
      <c r="H217" s="49"/>
      <c r="I217" s="16">
        <v>15000000</v>
      </c>
      <c r="J217" s="18">
        <v>100</v>
      </c>
      <c r="K217" s="54"/>
      <c r="L217" s="51"/>
      <c r="M217" s="51"/>
      <c r="N217" s="51"/>
    </row>
    <row r="218" spans="1:15">
      <c r="A218" s="55" t="s">
        <v>255</v>
      </c>
      <c r="B218" s="56" t="s">
        <v>42</v>
      </c>
      <c r="C218" s="42"/>
      <c r="D218" s="49"/>
      <c r="E218" s="49"/>
      <c r="F218" s="21">
        <v>15000000</v>
      </c>
      <c r="G218" s="49"/>
      <c r="H218" s="49"/>
      <c r="I218" s="21">
        <v>15000000</v>
      </c>
      <c r="J218" s="23">
        <v>100</v>
      </c>
      <c r="K218" s="50"/>
      <c r="L218" s="51"/>
      <c r="M218" s="51"/>
      <c r="N218" s="51"/>
    </row>
    <row r="219" spans="1:15" ht="38.25">
      <c r="A219" s="47" t="s">
        <v>307</v>
      </c>
      <c r="B219" s="68" t="s">
        <v>83</v>
      </c>
      <c r="C219" s="42" t="s">
        <v>193</v>
      </c>
      <c r="D219" s="49">
        <v>1</v>
      </c>
      <c r="E219" s="49" t="s">
        <v>168</v>
      </c>
      <c r="F219" s="31">
        <v>6000000</v>
      </c>
      <c r="G219" s="49">
        <v>1</v>
      </c>
      <c r="H219" s="49" t="s">
        <v>168</v>
      </c>
      <c r="I219" s="31">
        <v>6000000</v>
      </c>
      <c r="J219" s="13">
        <v>100</v>
      </c>
      <c r="K219" s="60"/>
      <c r="L219" s="51" t="s">
        <v>139</v>
      </c>
      <c r="M219" s="51"/>
      <c r="N219" s="51"/>
    </row>
    <row r="220" spans="1:15">
      <c r="A220" s="52" t="s">
        <v>246</v>
      </c>
      <c r="B220" s="53" t="s">
        <v>34</v>
      </c>
      <c r="C220" s="42"/>
      <c r="D220" s="49"/>
      <c r="E220" s="49"/>
      <c r="F220" s="32">
        <v>6000000</v>
      </c>
      <c r="G220" s="49"/>
      <c r="H220" s="49"/>
      <c r="I220" s="32">
        <v>6000000</v>
      </c>
      <c r="J220" s="18">
        <v>100</v>
      </c>
      <c r="K220" s="61"/>
      <c r="L220" s="51"/>
      <c r="M220" s="51"/>
      <c r="N220" s="51"/>
    </row>
    <row r="221" spans="1:15">
      <c r="A221" s="65"/>
      <c r="B221" s="56" t="s">
        <v>54</v>
      </c>
      <c r="C221" s="42"/>
      <c r="D221" s="49"/>
      <c r="E221" s="49"/>
      <c r="F221" s="33">
        <v>6000000</v>
      </c>
      <c r="G221" s="49"/>
      <c r="H221" s="49"/>
      <c r="I221" s="33">
        <v>6000000</v>
      </c>
      <c r="J221" s="23">
        <v>100</v>
      </c>
      <c r="K221" s="60"/>
      <c r="L221" s="51"/>
      <c r="M221" s="51"/>
      <c r="N221" s="51"/>
    </row>
    <row r="222" spans="1:15">
      <c r="A222" s="110" t="s">
        <v>378</v>
      </c>
      <c r="B222" s="41" t="s">
        <v>379</v>
      </c>
      <c r="C222" s="111"/>
      <c r="D222" s="112"/>
      <c r="E222" s="112"/>
      <c r="F222" s="109">
        <f>F223+F228+F233+F240+F243+F250+F253</f>
        <v>54257949</v>
      </c>
      <c r="G222" s="112"/>
      <c r="H222" s="112"/>
      <c r="I222" s="109">
        <f>I223+I228+I233+I240+I243+I250+I253</f>
        <v>53600700</v>
      </c>
      <c r="J222" s="102"/>
      <c r="K222" s="113"/>
      <c r="L222" s="112"/>
      <c r="M222" s="112"/>
      <c r="N222" s="112"/>
      <c r="O222" s="108">
        <f>F222-I222</f>
        <v>657249</v>
      </c>
    </row>
    <row r="223" spans="1:15" ht="51">
      <c r="A223" s="47" t="s">
        <v>308</v>
      </c>
      <c r="B223" s="48" t="s">
        <v>84</v>
      </c>
      <c r="C223" s="42" t="s">
        <v>194</v>
      </c>
      <c r="D223" s="49">
        <v>1</v>
      </c>
      <c r="E223" s="49" t="s">
        <v>166</v>
      </c>
      <c r="F223" s="11">
        <v>20125449</v>
      </c>
      <c r="G223" s="49">
        <v>1</v>
      </c>
      <c r="H223" s="49" t="s">
        <v>166</v>
      </c>
      <c r="I223" s="11">
        <v>20125000</v>
      </c>
      <c r="J223" s="13">
        <v>100</v>
      </c>
      <c r="K223" s="60" t="s">
        <v>161</v>
      </c>
      <c r="L223" s="51" t="s">
        <v>139</v>
      </c>
      <c r="M223" s="51" t="s">
        <v>162</v>
      </c>
      <c r="N223" s="51"/>
    </row>
    <row r="224" spans="1:15">
      <c r="A224" s="52" t="s">
        <v>246</v>
      </c>
      <c r="B224" s="53" t="s">
        <v>34</v>
      </c>
      <c r="C224" s="42"/>
      <c r="D224" s="49"/>
      <c r="E224" s="49"/>
      <c r="F224" s="32">
        <v>5725449</v>
      </c>
      <c r="G224" s="49"/>
      <c r="H224" s="49"/>
      <c r="I224" s="32">
        <v>5725000</v>
      </c>
      <c r="J224" s="28">
        <v>99.99</v>
      </c>
      <c r="K224" s="61"/>
      <c r="L224" s="51"/>
      <c r="M224" s="51"/>
      <c r="N224" s="51"/>
    </row>
    <row r="225" spans="1:14">
      <c r="A225" s="55" t="s">
        <v>253</v>
      </c>
      <c r="B225" s="56" t="s">
        <v>40</v>
      </c>
      <c r="C225" s="42"/>
      <c r="D225" s="49"/>
      <c r="E225" s="49"/>
      <c r="F225" s="33">
        <v>5725449</v>
      </c>
      <c r="G225" s="49"/>
      <c r="H225" s="49"/>
      <c r="I225" s="33">
        <v>5725000</v>
      </c>
      <c r="J225" s="30">
        <v>99.99</v>
      </c>
      <c r="K225" s="60"/>
      <c r="L225" s="51"/>
      <c r="M225" s="51"/>
      <c r="N225" s="51"/>
    </row>
    <row r="226" spans="1:14">
      <c r="A226" s="52" t="s">
        <v>254</v>
      </c>
      <c r="B226" s="53" t="s">
        <v>41</v>
      </c>
      <c r="C226" s="42"/>
      <c r="D226" s="49"/>
      <c r="E226" s="49"/>
      <c r="F226" s="16">
        <v>14400000</v>
      </c>
      <c r="G226" s="49"/>
      <c r="H226" s="49"/>
      <c r="I226" s="16">
        <v>14400000</v>
      </c>
      <c r="J226" s="18">
        <v>100</v>
      </c>
      <c r="K226" s="61"/>
      <c r="L226" s="51"/>
      <c r="M226" s="51"/>
      <c r="N226" s="51"/>
    </row>
    <row r="227" spans="1:14">
      <c r="A227" s="55" t="s">
        <v>255</v>
      </c>
      <c r="B227" s="56" t="s">
        <v>42</v>
      </c>
      <c r="C227" s="42"/>
      <c r="D227" s="49"/>
      <c r="E227" s="49"/>
      <c r="F227" s="21">
        <v>14400000</v>
      </c>
      <c r="G227" s="49"/>
      <c r="H227" s="49"/>
      <c r="I227" s="21">
        <v>14400000</v>
      </c>
      <c r="J227" s="23">
        <v>100</v>
      </c>
      <c r="K227" s="60"/>
      <c r="L227" s="51"/>
      <c r="M227" s="51"/>
      <c r="N227" s="51"/>
    </row>
    <row r="228" spans="1:14" ht="38.25">
      <c r="A228" s="47" t="s">
        <v>309</v>
      </c>
      <c r="B228" s="48" t="s">
        <v>85</v>
      </c>
      <c r="C228" s="42" t="s">
        <v>195</v>
      </c>
      <c r="D228" s="49">
        <v>1</v>
      </c>
      <c r="E228" s="49" t="s">
        <v>166</v>
      </c>
      <c r="F228" s="31">
        <v>1605000</v>
      </c>
      <c r="G228" s="49">
        <v>1</v>
      </c>
      <c r="H228" s="49" t="s">
        <v>166</v>
      </c>
      <c r="I228" s="31">
        <v>1605000</v>
      </c>
      <c r="J228" s="13">
        <v>100</v>
      </c>
      <c r="K228" s="57" t="s">
        <v>161</v>
      </c>
      <c r="L228" s="51"/>
      <c r="M228" s="51"/>
      <c r="N228" s="51"/>
    </row>
    <row r="229" spans="1:14">
      <c r="A229" s="52" t="s">
        <v>246</v>
      </c>
      <c r="B229" s="53" t="s">
        <v>34</v>
      </c>
      <c r="C229" s="42"/>
      <c r="D229" s="49"/>
      <c r="E229" s="49"/>
      <c r="F229" s="32">
        <v>1155000</v>
      </c>
      <c r="G229" s="49"/>
      <c r="H229" s="49"/>
      <c r="I229" s="32">
        <v>1155000</v>
      </c>
      <c r="J229" s="18">
        <v>100</v>
      </c>
      <c r="K229" s="76"/>
      <c r="L229" s="51"/>
      <c r="M229" s="51"/>
      <c r="N229" s="51"/>
    </row>
    <row r="230" spans="1:14">
      <c r="A230" s="55"/>
      <c r="B230" s="56" t="s">
        <v>40</v>
      </c>
      <c r="C230" s="42"/>
      <c r="D230" s="49"/>
      <c r="E230" s="49"/>
      <c r="F230" s="33">
        <v>1155000</v>
      </c>
      <c r="G230" s="49"/>
      <c r="H230" s="49"/>
      <c r="I230" s="33">
        <v>1155000</v>
      </c>
      <c r="J230" s="23">
        <v>100</v>
      </c>
      <c r="K230" s="57"/>
      <c r="L230" s="51"/>
      <c r="M230" s="51"/>
      <c r="N230" s="51"/>
    </row>
    <row r="231" spans="1:14">
      <c r="A231" s="52" t="s">
        <v>254</v>
      </c>
      <c r="B231" s="53" t="s">
        <v>41</v>
      </c>
      <c r="C231" s="42"/>
      <c r="D231" s="49"/>
      <c r="E231" s="49"/>
      <c r="F231" s="66">
        <v>450000</v>
      </c>
      <c r="G231" s="49"/>
      <c r="H231" s="49"/>
      <c r="I231" s="66">
        <v>450000</v>
      </c>
      <c r="J231" s="18">
        <v>100</v>
      </c>
      <c r="K231" s="76"/>
      <c r="L231" s="51"/>
      <c r="M231" s="51"/>
      <c r="N231" s="51"/>
    </row>
    <row r="232" spans="1:14" ht="22.5">
      <c r="A232" s="55" t="s">
        <v>354</v>
      </c>
      <c r="B232" s="63" t="s">
        <v>86</v>
      </c>
      <c r="C232" s="42"/>
      <c r="D232" s="49"/>
      <c r="E232" s="49"/>
      <c r="F232" s="64">
        <v>450000</v>
      </c>
      <c r="G232" s="49"/>
      <c r="H232" s="49"/>
      <c r="I232" s="64">
        <v>450000</v>
      </c>
      <c r="J232" s="23">
        <v>100</v>
      </c>
      <c r="K232" s="57"/>
      <c r="L232" s="51"/>
      <c r="M232" s="51"/>
      <c r="N232" s="51"/>
    </row>
    <row r="233" spans="1:14" ht="38.25">
      <c r="A233" s="47" t="s">
        <v>310</v>
      </c>
      <c r="B233" s="68" t="s">
        <v>87</v>
      </c>
      <c r="C233" s="42" t="s">
        <v>196</v>
      </c>
      <c r="D233" s="49">
        <v>1</v>
      </c>
      <c r="E233" s="49" t="s">
        <v>166</v>
      </c>
      <c r="F233" s="31">
        <v>2180000</v>
      </c>
      <c r="G233" s="49">
        <v>1</v>
      </c>
      <c r="H233" s="49" t="s">
        <v>166</v>
      </c>
      <c r="I233" s="31">
        <v>2180000</v>
      </c>
      <c r="J233" s="13">
        <v>100</v>
      </c>
      <c r="K233" s="60" t="s">
        <v>161</v>
      </c>
      <c r="L233" s="51"/>
      <c r="M233" s="51"/>
      <c r="N233" s="51"/>
    </row>
    <row r="234" spans="1:14">
      <c r="A234" s="52" t="s">
        <v>246</v>
      </c>
      <c r="B234" s="53" t="s">
        <v>34</v>
      </c>
      <c r="C234" s="42"/>
      <c r="D234" s="49"/>
      <c r="E234" s="49"/>
      <c r="F234" s="66">
        <v>860000</v>
      </c>
      <c r="G234" s="49"/>
      <c r="H234" s="49"/>
      <c r="I234" s="66">
        <v>860000</v>
      </c>
      <c r="J234" s="18">
        <v>100</v>
      </c>
      <c r="K234" s="67"/>
      <c r="L234" s="51"/>
      <c r="M234" s="51"/>
      <c r="N234" s="51"/>
    </row>
    <row r="235" spans="1:14">
      <c r="A235" s="55" t="s">
        <v>247</v>
      </c>
      <c r="B235" s="56" t="s">
        <v>35</v>
      </c>
      <c r="C235" s="42"/>
      <c r="D235" s="49"/>
      <c r="E235" s="49"/>
      <c r="F235" s="64">
        <v>100000</v>
      </c>
      <c r="G235" s="49"/>
      <c r="H235" s="49"/>
      <c r="I235" s="64">
        <v>100000</v>
      </c>
      <c r="J235" s="23">
        <v>100</v>
      </c>
      <c r="K235" s="62"/>
      <c r="L235" s="51"/>
      <c r="M235" s="51"/>
      <c r="N235" s="51"/>
    </row>
    <row r="236" spans="1:14">
      <c r="A236" s="55" t="s">
        <v>252</v>
      </c>
      <c r="B236" s="56" t="s">
        <v>39</v>
      </c>
      <c r="C236" s="42"/>
      <c r="D236" s="49"/>
      <c r="E236" s="49"/>
      <c r="F236" s="64">
        <v>100000</v>
      </c>
      <c r="G236" s="49"/>
      <c r="H236" s="49"/>
      <c r="I236" s="64">
        <v>100000</v>
      </c>
      <c r="J236" s="23">
        <v>100</v>
      </c>
      <c r="K236" s="62"/>
      <c r="L236" s="51"/>
      <c r="M236" s="51"/>
      <c r="N236" s="51"/>
    </row>
    <row r="237" spans="1:14">
      <c r="A237" s="55" t="s">
        <v>253</v>
      </c>
      <c r="B237" s="56" t="s">
        <v>40</v>
      </c>
      <c r="C237" s="42"/>
      <c r="D237" s="49"/>
      <c r="E237" s="49"/>
      <c r="F237" s="64">
        <v>660000</v>
      </c>
      <c r="G237" s="49"/>
      <c r="H237" s="49"/>
      <c r="I237" s="64">
        <v>660000</v>
      </c>
      <c r="J237" s="23">
        <v>100</v>
      </c>
      <c r="K237" s="62"/>
      <c r="L237" s="51"/>
      <c r="M237" s="51"/>
      <c r="N237" s="51"/>
    </row>
    <row r="238" spans="1:14">
      <c r="A238" s="52" t="s">
        <v>254</v>
      </c>
      <c r="B238" s="53" t="s">
        <v>41</v>
      </c>
      <c r="C238" s="42"/>
      <c r="D238" s="49"/>
      <c r="E238" s="49"/>
      <c r="F238" s="32">
        <v>1320000</v>
      </c>
      <c r="G238" s="49"/>
      <c r="H238" s="49"/>
      <c r="I238" s="32">
        <v>1320000</v>
      </c>
      <c r="J238" s="18">
        <v>100</v>
      </c>
      <c r="K238" s="67"/>
      <c r="L238" s="51"/>
      <c r="M238" s="51"/>
      <c r="N238" s="51"/>
    </row>
    <row r="239" spans="1:14">
      <c r="A239" s="55" t="s">
        <v>255</v>
      </c>
      <c r="B239" s="56" t="s">
        <v>42</v>
      </c>
      <c r="C239" s="42"/>
      <c r="D239" s="49"/>
      <c r="E239" s="49"/>
      <c r="F239" s="33">
        <v>1320000</v>
      </c>
      <c r="G239" s="49"/>
      <c r="H239" s="49"/>
      <c r="I239" s="33">
        <v>1320000</v>
      </c>
      <c r="J239" s="23">
        <v>100</v>
      </c>
      <c r="K239" s="62"/>
      <c r="L239" s="51"/>
      <c r="M239" s="51"/>
      <c r="N239" s="51"/>
    </row>
    <row r="240" spans="1:14" ht="27">
      <c r="A240" s="47" t="s">
        <v>311</v>
      </c>
      <c r="B240" s="48" t="s">
        <v>88</v>
      </c>
      <c r="C240" s="42" t="s">
        <v>197</v>
      </c>
      <c r="D240" s="49">
        <v>1</v>
      </c>
      <c r="E240" s="49" t="s">
        <v>166</v>
      </c>
      <c r="F240" s="31">
        <v>2320000</v>
      </c>
      <c r="G240" s="49">
        <v>1</v>
      </c>
      <c r="H240" s="49" t="s">
        <v>166</v>
      </c>
      <c r="I240" s="31">
        <v>1663200</v>
      </c>
      <c r="J240" s="25">
        <v>71.69</v>
      </c>
      <c r="K240" s="62" t="s">
        <v>161</v>
      </c>
      <c r="L240" s="51"/>
      <c r="M240" s="51"/>
      <c r="N240" s="51"/>
    </row>
    <row r="241" spans="1:14" ht="18">
      <c r="A241" s="52" t="s">
        <v>266</v>
      </c>
      <c r="B241" s="78" t="s">
        <v>89</v>
      </c>
      <c r="C241" s="42"/>
      <c r="D241" s="49"/>
      <c r="E241" s="49"/>
      <c r="F241" s="32">
        <v>2320000</v>
      </c>
      <c r="G241" s="49"/>
      <c r="H241" s="49"/>
      <c r="I241" s="32">
        <v>1663200</v>
      </c>
      <c r="J241" s="28">
        <v>71.69</v>
      </c>
      <c r="K241" s="67"/>
      <c r="L241" s="51"/>
      <c r="M241" s="51"/>
      <c r="N241" s="51"/>
    </row>
    <row r="242" spans="1:14" ht="22.5">
      <c r="A242" s="65" t="s">
        <v>267</v>
      </c>
      <c r="B242" s="63" t="s">
        <v>90</v>
      </c>
      <c r="C242" s="42"/>
      <c r="D242" s="49"/>
      <c r="E242" s="49"/>
      <c r="F242" s="33">
        <v>2320000</v>
      </c>
      <c r="G242" s="49"/>
      <c r="H242" s="49"/>
      <c r="I242" s="33">
        <v>1663200</v>
      </c>
      <c r="J242" s="30">
        <v>71.69</v>
      </c>
      <c r="K242" s="62"/>
      <c r="L242" s="51"/>
      <c r="M242" s="51"/>
      <c r="N242" s="51"/>
    </row>
    <row r="243" spans="1:14" ht="63.75">
      <c r="A243" s="47" t="s">
        <v>312</v>
      </c>
      <c r="B243" s="68" t="s">
        <v>91</v>
      </c>
      <c r="C243" s="42" t="s">
        <v>198</v>
      </c>
      <c r="D243" s="49">
        <v>1</v>
      </c>
      <c r="E243" s="49" t="s">
        <v>166</v>
      </c>
      <c r="F243" s="31">
        <v>3457500</v>
      </c>
      <c r="G243" s="49">
        <v>1</v>
      </c>
      <c r="H243" s="49" t="s">
        <v>166</v>
      </c>
      <c r="I243" s="31">
        <v>3457500</v>
      </c>
      <c r="J243" s="13">
        <v>100</v>
      </c>
      <c r="K243" s="60" t="s">
        <v>161</v>
      </c>
      <c r="L243" s="51"/>
      <c r="M243" s="51"/>
      <c r="N243" s="51"/>
    </row>
    <row r="244" spans="1:14">
      <c r="A244" s="52" t="s">
        <v>246</v>
      </c>
      <c r="B244" s="53" t="s">
        <v>34</v>
      </c>
      <c r="C244" s="42"/>
      <c r="D244" s="49"/>
      <c r="E244" s="49"/>
      <c r="F244" s="66">
        <v>307500</v>
      </c>
      <c r="G244" s="49"/>
      <c r="H244" s="49"/>
      <c r="I244" s="66">
        <v>307500</v>
      </c>
      <c r="J244" s="18">
        <v>100</v>
      </c>
      <c r="K244" s="67"/>
      <c r="L244" s="51"/>
      <c r="M244" s="51"/>
      <c r="N244" s="51"/>
    </row>
    <row r="245" spans="1:14">
      <c r="A245" s="55" t="s">
        <v>253</v>
      </c>
      <c r="B245" s="56" t="s">
        <v>40</v>
      </c>
      <c r="C245" s="42"/>
      <c r="D245" s="49"/>
      <c r="E245" s="49"/>
      <c r="F245" s="64">
        <v>307500</v>
      </c>
      <c r="G245" s="49"/>
      <c r="H245" s="49"/>
      <c r="I245" s="64">
        <v>307500</v>
      </c>
      <c r="J245" s="23">
        <v>100</v>
      </c>
      <c r="K245" s="62"/>
      <c r="L245" s="51"/>
      <c r="M245" s="51"/>
      <c r="N245" s="51"/>
    </row>
    <row r="246" spans="1:14">
      <c r="A246" s="52" t="s">
        <v>254</v>
      </c>
      <c r="B246" s="53" t="s">
        <v>41</v>
      </c>
      <c r="C246" s="42"/>
      <c r="D246" s="49"/>
      <c r="E246" s="49"/>
      <c r="F246" s="66">
        <v>150000</v>
      </c>
      <c r="G246" s="49"/>
      <c r="H246" s="49"/>
      <c r="I246" s="66">
        <v>150000</v>
      </c>
      <c r="J246" s="18">
        <v>100</v>
      </c>
      <c r="K246" s="67"/>
      <c r="L246" s="51"/>
      <c r="M246" s="51"/>
      <c r="N246" s="51"/>
    </row>
    <row r="247" spans="1:14" ht="22.5">
      <c r="A247" s="55" t="s">
        <v>354</v>
      </c>
      <c r="B247" s="63" t="s">
        <v>86</v>
      </c>
      <c r="C247" s="42"/>
      <c r="D247" s="49"/>
      <c r="E247" s="49"/>
      <c r="F247" s="64">
        <v>150000</v>
      </c>
      <c r="G247" s="49"/>
      <c r="H247" s="49"/>
      <c r="I247" s="64">
        <v>150000</v>
      </c>
      <c r="J247" s="23">
        <v>100</v>
      </c>
      <c r="K247" s="62"/>
      <c r="L247" s="51"/>
      <c r="M247" s="51"/>
      <c r="N247" s="51"/>
    </row>
    <row r="248" spans="1:14" ht="18">
      <c r="A248" s="52" t="s">
        <v>266</v>
      </c>
      <c r="B248" s="78" t="s">
        <v>89</v>
      </c>
      <c r="C248" s="42"/>
      <c r="D248" s="49"/>
      <c r="E248" s="49"/>
      <c r="F248" s="32">
        <v>3000000</v>
      </c>
      <c r="G248" s="49"/>
      <c r="H248" s="49"/>
      <c r="I248" s="32">
        <v>3000000</v>
      </c>
      <c r="J248" s="18">
        <v>100</v>
      </c>
      <c r="K248" s="61"/>
      <c r="L248" s="51"/>
      <c r="M248" s="51"/>
      <c r="N248" s="51"/>
    </row>
    <row r="249" spans="1:14" ht="22.5">
      <c r="A249" s="65" t="s">
        <v>267</v>
      </c>
      <c r="B249" s="63" t="s">
        <v>90</v>
      </c>
      <c r="C249" s="42"/>
      <c r="D249" s="49"/>
      <c r="E249" s="49"/>
      <c r="F249" s="33">
        <v>3000000</v>
      </c>
      <c r="G249" s="49"/>
      <c r="H249" s="49"/>
      <c r="I249" s="33">
        <v>3000000</v>
      </c>
      <c r="J249" s="23">
        <v>100</v>
      </c>
      <c r="K249" s="60"/>
      <c r="L249" s="51"/>
      <c r="M249" s="51"/>
      <c r="N249" s="51"/>
    </row>
    <row r="250" spans="1:14" ht="38.25">
      <c r="A250" s="47" t="s">
        <v>313</v>
      </c>
      <c r="B250" s="48" t="s">
        <v>92</v>
      </c>
      <c r="C250" s="42" t="s">
        <v>199</v>
      </c>
      <c r="D250" s="49">
        <v>1</v>
      </c>
      <c r="E250" s="49" t="s">
        <v>166</v>
      </c>
      <c r="F250" s="31">
        <v>6120000</v>
      </c>
      <c r="G250" s="49">
        <v>1</v>
      </c>
      <c r="H250" s="49" t="s">
        <v>166</v>
      </c>
      <c r="I250" s="31">
        <v>6120000</v>
      </c>
      <c r="J250" s="13">
        <v>100</v>
      </c>
      <c r="K250" s="60" t="s">
        <v>161</v>
      </c>
      <c r="L250" s="51"/>
      <c r="M250" s="51"/>
      <c r="N250" s="51"/>
    </row>
    <row r="251" spans="1:14" ht="18">
      <c r="A251" s="52" t="s">
        <v>266</v>
      </c>
      <c r="B251" s="78" t="s">
        <v>89</v>
      </c>
      <c r="C251" s="42"/>
      <c r="D251" s="49"/>
      <c r="E251" s="49"/>
      <c r="F251" s="32">
        <v>6120000</v>
      </c>
      <c r="G251" s="49"/>
      <c r="H251" s="49"/>
      <c r="I251" s="32">
        <v>6120000</v>
      </c>
      <c r="J251" s="18">
        <v>100</v>
      </c>
      <c r="K251" s="61"/>
      <c r="L251" s="51"/>
      <c r="M251" s="51"/>
      <c r="N251" s="51"/>
    </row>
    <row r="252" spans="1:14" ht="22.5">
      <c r="A252" s="65" t="s">
        <v>267</v>
      </c>
      <c r="B252" s="63" t="s">
        <v>90</v>
      </c>
      <c r="C252" s="42"/>
      <c r="D252" s="49"/>
      <c r="E252" s="49"/>
      <c r="F252" s="33">
        <v>6120000</v>
      </c>
      <c r="G252" s="49"/>
      <c r="H252" s="49"/>
      <c r="I252" s="33">
        <v>6120000</v>
      </c>
      <c r="J252" s="23">
        <v>100</v>
      </c>
      <c r="K252" s="60"/>
      <c r="L252" s="51"/>
      <c r="M252" s="51"/>
      <c r="N252" s="51"/>
    </row>
    <row r="253" spans="1:14" ht="25.5">
      <c r="A253" s="47" t="s">
        <v>314</v>
      </c>
      <c r="B253" s="68" t="s">
        <v>93</v>
      </c>
      <c r="C253" s="42" t="s">
        <v>200</v>
      </c>
      <c r="D253" s="49">
        <v>1</v>
      </c>
      <c r="E253" s="49" t="s">
        <v>166</v>
      </c>
      <c r="F253" s="11">
        <v>18450000</v>
      </c>
      <c r="G253" s="49">
        <v>1</v>
      </c>
      <c r="H253" s="49" t="s">
        <v>166</v>
      </c>
      <c r="I253" s="11">
        <v>18450000</v>
      </c>
      <c r="J253" s="13">
        <v>100</v>
      </c>
      <c r="K253" s="50" t="s">
        <v>161</v>
      </c>
      <c r="L253" s="51"/>
      <c r="M253" s="51"/>
      <c r="N253" s="51"/>
    </row>
    <row r="254" spans="1:14">
      <c r="A254" s="52" t="s">
        <v>246</v>
      </c>
      <c r="B254" s="53" t="s">
        <v>34</v>
      </c>
      <c r="C254" s="42"/>
      <c r="D254" s="49"/>
      <c r="E254" s="49"/>
      <c r="F254" s="32">
        <v>3690000</v>
      </c>
      <c r="G254" s="49"/>
      <c r="H254" s="49"/>
      <c r="I254" s="32">
        <v>3690000</v>
      </c>
      <c r="J254" s="18">
        <v>100</v>
      </c>
      <c r="K254" s="61"/>
      <c r="L254" s="51"/>
      <c r="M254" s="51"/>
      <c r="N254" s="51"/>
    </row>
    <row r="255" spans="1:14">
      <c r="A255" s="55" t="s">
        <v>253</v>
      </c>
      <c r="B255" s="56" t="s">
        <v>40</v>
      </c>
      <c r="C255" s="42"/>
      <c r="D255" s="49"/>
      <c r="E255" s="49"/>
      <c r="F255" s="33">
        <v>3690000</v>
      </c>
      <c r="G255" s="49"/>
      <c r="H255" s="49"/>
      <c r="I255" s="33">
        <v>3690000</v>
      </c>
      <c r="J255" s="23">
        <v>100</v>
      </c>
      <c r="K255" s="60"/>
      <c r="L255" s="51"/>
      <c r="M255" s="51"/>
      <c r="N255" s="51"/>
    </row>
    <row r="256" spans="1:14">
      <c r="A256" s="52" t="s">
        <v>254</v>
      </c>
      <c r="B256" s="53" t="s">
        <v>41</v>
      </c>
      <c r="C256" s="42"/>
      <c r="D256" s="49"/>
      <c r="E256" s="49"/>
      <c r="F256" s="16">
        <v>14760000</v>
      </c>
      <c r="G256" s="49"/>
      <c r="H256" s="49"/>
      <c r="I256" s="16">
        <v>14760000</v>
      </c>
      <c r="J256" s="18">
        <v>100</v>
      </c>
      <c r="K256" s="54"/>
      <c r="L256" s="51"/>
      <c r="M256" s="51"/>
      <c r="N256" s="51"/>
    </row>
    <row r="257" spans="1:15">
      <c r="A257" s="55" t="s">
        <v>255</v>
      </c>
      <c r="B257" s="56" t="s">
        <v>42</v>
      </c>
      <c r="C257" s="42"/>
      <c r="D257" s="49"/>
      <c r="E257" s="49"/>
      <c r="F257" s="21">
        <v>14760000</v>
      </c>
      <c r="G257" s="49"/>
      <c r="H257" s="49"/>
      <c r="I257" s="21">
        <v>14760000</v>
      </c>
      <c r="J257" s="23">
        <v>100</v>
      </c>
      <c r="K257" s="50"/>
      <c r="L257" s="51"/>
      <c r="M257" s="51"/>
      <c r="N257" s="51"/>
    </row>
    <row r="258" spans="1:15" s="115" customFormat="1">
      <c r="A258" s="114" t="s">
        <v>380</v>
      </c>
      <c r="B258" s="41" t="s">
        <v>381</v>
      </c>
      <c r="C258" s="111"/>
      <c r="D258" s="112"/>
      <c r="E258" s="112"/>
      <c r="F258" s="80">
        <f>F259+F268+F274+F281+F286</f>
        <v>407400500</v>
      </c>
      <c r="G258" s="112"/>
      <c r="H258" s="112"/>
      <c r="I258" s="80">
        <f>I259+I268+I274+I281+I286</f>
        <v>407400500</v>
      </c>
      <c r="J258" s="102"/>
      <c r="K258" s="81"/>
      <c r="L258" s="112"/>
      <c r="M258" s="112"/>
      <c r="N258" s="112"/>
      <c r="O258" s="120">
        <f>F258-I258</f>
        <v>0</v>
      </c>
    </row>
    <row r="259" spans="1:15" ht="25.5">
      <c r="A259" s="47" t="s">
        <v>315</v>
      </c>
      <c r="B259" s="68" t="s">
        <v>94</v>
      </c>
      <c r="C259" s="42" t="s">
        <v>201</v>
      </c>
      <c r="D259" s="49">
        <v>650</v>
      </c>
      <c r="E259" s="49" t="s">
        <v>167</v>
      </c>
      <c r="F259" s="26">
        <v>145478500</v>
      </c>
      <c r="G259" s="49">
        <v>650</v>
      </c>
      <c r="H259" s="49" t="s">
        <v>167</v>
      </c>
      <c r="I259" s="26">
        <v>145478500</v>
      </c>
      <c r="J259" s="13">
        <v>100</v>
      </c>
      <c r="K259" s="58" t="s">
        <v>161</v>
      </c>
      <c r="L259" s="51" t="s">
        <v>139</v>
      </c>
      <c r="M259" s="51" t="s">
        <v>163</v>
      </c>
      <c r="N259" s="51"/>
    </row>
    <row r="260" spans="1:15">
      <c r="A260" s="52" t="s">
        <v>254</v>
      </c>
      <c r="B260" s="53" t="s">
        <v>41</v>
      </c>
      <c r="C260" s="42"/>
      <c r="D260" s="49"/>
      <c r="E260" s="49"/>
      <c r="F260" s="32">
        <v>1200000</v>
      </c>
      <c r="G260" s="49"/>
      <c r="H260" s="49"/>
      <c r="I260" s="32">
        <v>1200000</v>
      </c>
      <c r="J260" s="18">
        <v>100</v>
      </c>
      <c r="K260" s="61"/>
      <c r="L260" s="51"/>
      <c r="M260" s="51"/>
      <c r="N260" s="51"/>
    </row>
    <row r="261" spans="1:15">
      <c r="A261" s="55" t="s">
        <v>255</v>
      </c>
      <c r="B261" s="56" t="s">
        <v>42</v>
      </c>
      <c r="C261" s="42"/>
      <c r="D261" s="49"/>
      <c r="E261" s="49"/>
      <c r="F261" s="33">
        <v>1200000</v>
      </c>
      <c r="G261" s="49"/>
      <c r="H261" s="49"/>
      <c r="I261" s="33">
        <v>1200000</v>
      </c>
      <c r="J261" s="23">
        <v>100</v>
      </c>
      <c r="K261" s="60"/>
      <c r="L261" s="51"/>
      <c r="M261" s="51"/>
      <c r="N261" s="51"/>
    </row>
    <row r="262" spans="1:15" ht="18">
      <c r="A262" s="52" t="s">
        <v>266</v>
      </c>
      <c r="B262" s="78" t="s">
        <v>89</v>
      </c>
      <c r="C262" s="42"/>
      <c r="D262" s="49"/>
      <c r="E262" s="49"/>
      <c r="F262" s="17">
        <v>0</v>
      </c>
      <c r="G262" s="49"/>
      <c r="H262" s="49"/>
      <c r="I262" s="17">
        <v>0</v>
      </c>
      <c r="J262" s="17">
        <v>0</v>
      </c>
      <c r="K262" s="61"/>
      <c r="L262" s="51"/>
      <c r="M262" s="51"/>
      <c r="N262" s="51"/>
    </row>
    <row r="263" spans="1:15" ht="22.5">
      <c r="A263" s="65" t="s">
        <v>267</v>
      </c>
      <c r="B263" s="63" t="s">
        <v>90</v>
      </c>
      <c r="C263" s="42"/>
      <c r="D263" s="49"/>
      <c r="E263" s="49"/>
      <c r="F263" s="22">
        <v>0</v>
      </c>
      <c r="G263" s="49"/>
      <c r="H263" s="49"/>
      <c r="I263" s="22">
        <v>0</v>
      </c>
      <c r="J263" s="22">
        <v>0</v>
      </c>
      <c r="K263" s="60"/>
      <c r="L263" s="51"/>
      <c r="M263" s="51"/>
      <c r="N263" s="51"/>
      <c r="O263" t="s">
        <v>407</v>
      </c>
    </row>
    <row r="264" spans="1:15">
      <c r="A264" s="52" t="s">
        <v>355</v>
      </c>
      <c r="B264" s="53" t="s">
        <v>95</v>
      </c>
      <c r="C264" s="42"/>
      <c r="D264" s="49"/>
      <c r="E264" s="49"/>
      <c r="F264" s="27">
        <v>144278500</v>
      </c>
      <c r="G264" s="49"/>
      <c r="H264" s="49"/>
      <c r="I264" s="27">
        <v>144278500</v>
      </c>
      <c r="J264" s="18">
        <v>100</v>
      </c>
      <c r="K264" s="59"/>
      <c r="L264" s="51"/>
      <c r="M264" s="51"/>
      <c r="N264" s="51"/>
      <c r="O264" s="121">
        <f>I264+I271+I277+I289</f>
        <v>368300000</v>
      </c>
    </row>
    <row r="265" spans="1:15">
      <c r="A265" s="55" t="s">
        <v>356</v>
      </c>
      <c r="B265" s="56" t="s">
        <v>96</v>
      </c>
      <c r="C265" s="42"/>
      <c r="D265" s="49"/>
      <c r="E265" s="49"/>
      <c r="F265" s="21">
        <v>22600000</v>
      </c>
      <c r="G265" s="49"/>
      <c r="H265" s="49"/>
      <c r="I265" s="21">
        <v>22600000</v>
      </c>
      <c r="J265" s="23">
        <v>100</v>
      </c>
      <c r="K265" s="50"/>
      <c r="L265" s="51"/>
      <c r="M265" s="51"/>
      <c r="N265" s="51"/>
    </row>
    <row r="266" spans="1:15">
      <c r="A266" s="55" t="s">
        <v>357</v>
      </c>
      <c r="B266" s="56" t="s">
        <v>97</v>
      </c>
      <c r="C266" s="42"/>
      <c r="D266" s="49"/>
      <c r="E266" s="49"/>
      <c r="F266" s="29">
        <v>118673500</v>
      </c>
      <c r="G266" s="49"/>
      <c r="H266" s="49"/>
      <c r="I266" s="29">
        <v>118673500</v>
      </c>
      <c r="J266" s="23">
        <v>100</v>
      </c>
      <c r="K266" s="58"/>
      <c r="L266" s="51"/>
      <c r="M266" s="51"/>
      <c r="N266" s="51"/>
    </row>
    <row r="267" spans="1:15">
      <c r="A267" s="55" t="s">
        <v>358</v>
      </c>
      <c r="B267" s="56" t="s">
        <v>98</v>
      </c>
      <c r="C267" s="42"/>
      <c r="D267" s="49"/>
      <c r="E267" s="49"/>
      <c r="F267" s="33">
        <v>3005000</v>
      </c>
      <c r="G267" s="49"/>
      <c r="H267" s="49"/>
      <c r="I267" s="33">
        <v>3005000</v>
      </c>
      <c r="J267" s="23">
        <v>100</v>
      </c>
      <c r="K267" s="60"/>
      <c r="L267" s="51"/>
      <c r="M267" s="51"/>
      <c r="N267" s="51"/>
    </row>
    <row r="268" spans="1:15" ht="18">
      <c r="A268" s="47" t="s">
        <v>316</v>
      </c>
      <c r="B268" s="48" t="s">
        <v>99</v>
      </c>
      <c r="C268" s="42" t="s">
        <v>202</v>
      </c>
      <c r="D268" s="49">
        <v>600</v>
      </c>
      <c r="E268" s="49" t="s">
        <v>167</v>
      </c>
      <c r="F268" s="11">
        <v>79726000</v>
      </c>
      <c r="G268" s="49">
        <v>600</v>
      </c>
      <c r="H268" s="49" t="s">
        <v>167</v>
      </c>
      <c r="I268" s="11">
        <v>79726000</v>
      </c>
      <c r="J268" s="13">
        <v>100</v>
      </c>
      <c r="K268" s="50" t="s">
        <v>161</v>
      </c>
      <c r="L268" s="51"/>
      <c r="M268" s="51"/>
      <c r="N268" s="51"/>
    </row>
    <row r="269" spans="1:15">
      <c r="A269" s="52" t="s">
        <v>254</v>
      </c>
      <c r="B269" s="53" t="s">
        <v>41</v>
      </c>
      <c r="C269" s="42"/>
      <c r="D269" s="49"/>
      <c r="E269" s="49"/>
      <c r="F269" s="32">
        <v>2850000</v>
      </c>
      <c r="G269" s="49"/>
      <c r="H269" s="49"/>
      <c r="I269" s="32">
        <v>2850000</v>
      </c>
      <c r="J269" s="18">
        <v>100</v>
      </c>
      <c r="K269" s="61"/>
      <c r="L269" s="51"/>
      <c r="M269" s="51"/>
      <c r="N269" s="51"/>
    </row>
    <row r="270" spans="1:15">
      <c r="A270" s="55" t="s">
        <v>255</v>
      </c>
      <c r="B270" s="56" t="s">
        <v>42</v>
      </c>
      <c r="C270" s="42"/>
      <c r="D270" s="49"/>
      <c r="E270" s="49"/>
      <c r="F270" s="33">
        <v>2850000</v>
      </c>
      <c r="G270" s="49"/>
      <c r="H270" s="49"/>
      <c r="I270" s="33">
        <v>2850000</v>
      </c>
      <c r="J270" s="23">
        <v>100</v>
      </c>
      <c r="K270" s="60"/>
      <c r="L270" s="51"/>
      <c r="M270" s="51"/>
      <c r="N270" s="51"/>
    </row>
    <row r="271" spans="1:15">
      <c r="A271" s="52" t="s">
        <v>355</v>
      </c>
      <c r="B271" s="53" t="s">
        <v>95</v>
      </c>
      <c r="C271" s="42"/>
      <c r="D271" s="49"/>
      <c r="E271" s="49"/>
      <c r="F271" s="16">
        <v>76876000</v>
      </c>
      <c r="G271" s="49"/>
      <c r="H271" s="49"/>
      <c r="I271" s="16">
        <v>76876000</v>
      </c>
      <c r="J271" s="18">
        <v>100</v>
      </c>
      <c r="K271" s="54"/>
      <c r="L271" s="51"/>
      <c r="M271" s="51"/>
      <c r="N271" s="51"/>
    </row>
    <row r="272" spans="1:15">
      <c r="A272" s="55" t="s">
        <v>356</v>
      </c>
      <c r="B272" s="56" t="s">
        <v>96</v>
      </c>
      <c r="C272" s="42"/>
      <c r="D272" s="49"/>
      <c r="E272" s="49"/>
      <c r="F272" s="21">
        <v>75860000</v>
      </c>
      <c r="G272" s="49"/>
      <c r="H272" s="49"/>
      <c r="I272" s="21">
        <v>75860000</v>
      </c>
      <c r="J272" s="23">
        <v>100</v>
      </c>
      <c r="K272" s="50"/>
      <c r="L272" s="51"/>
      <c r="M272" s="51"/>
      <c r="N272" s="51"/>
    </row>
    <row r="273" spans="1:14">
      <c r="A273" s="55" t="s">
        <v>357</v>
      </c>
      <c r="B273" s="56" t="s">
        <v>97</v>
      </c>
      <c r="C273" s="42"/>
      <c r="D273" s="49"/>
      <c r="E273" s="49"/>
      <c r="F273" s="33">
        <v>1016000</v>
      </c>
      <c r="G273" s="49"/>
      <c r="H273" s="49"/>
      <c r="I273" s="33">
        <v>1016000</v>
      </c>
      <c r="J273" s="23">
        <v>100</v>
      </c>
      <c r="K273" s="60"/>
      <c r="L273" s="51"/>
      <c r="M273" s="51"/>
      <c r="N273" s="51"/>
    </row>
    <row r="274" spans="1:14" ht="25.5">
      <c r="A274" s="47" t="s">
        <v>317</v>
      </c>
      <c r="B274" s="48" t="s">
        <v>100</v>
      </c>
      <c r="C274" s="42" t="s">
        <v>203</v>
      </c>
      <c r="D274" s="49">
        <v>1</v>
      </c>
      <c r="E274" s="49" t="s">
        <v>168</v>
      </c>
      <c r="F274" s="11">
        <v>16773000</v>
      </c>
      <c r="G274" s="49">
        <v>1</v>
      </c>
      <c r="H274" s="49" t="s">
        <v>168</v>
      </c>
      <c r="I274" s="11">
        <v>16773000</v>
      </c>
      <c r="J274" s="13">
        <v>100</v>
      </c>
      <c r="K274" s="50" t="s">
        <v>161</v>
      </c>
      <c r="L274" s="51"/>
      <c r="M274" s="51"/>
      <c r="N274" s="51"/>
    </row>
    <row r="275" spans="1:14">
      <c r="A275" s="52" t="s">
        <v>254</v>
      </c>
      <c r="B275" s="53" t="s">
        <v>41</v>
      </c>
      <c r="C275" s="42"/>
      <c r="D275" s="49"/>
      <c r="E275" s="49"/>
      <c r="F275" s="66">
        <v>525000</v>
      </c>
      <c r="G275" s="49"/>
      <c r="H275" s="49"/>
      <c r="I275" s="66">
        <v>525000</v>
      </c>
      <c r="J275" s="18">
        <v>100</v>
      </c>
      <c r="K275" s="67"/>
      <c r="L275" s="51"/>
      <c r="M275" s="51"/>
      <c r="N275" s="51"/>
    </row>
    <row r="276" spans="1:14">
      <c r="A276" s="55" t="s">
        <v>255</v>
      </c>
      <c r="B276" s="56" t="s">
        <v>42</v>
      </c>
      <c r="C276" s="42"/>
      <c r="D276" s="49"/>
      <c r="E276" s="49"/>
      <c r="F276" s="64">
        <v>525000</v>
      </c>
      <c r="G276" s="49"/>
      <c r="H276" s="49"/>
      <c r="I276" s="64">
        <v>525000</v>
      </c>
      <c r="J276" s="23">
        <v>100</v>
      </c>
      <c r="K276" s="62"/>
      <c r="L276" s="51"/>
      <c r="M276" s="51"/>
      <c r="N276" s="51"/>
    </row>
    <row r="277" spans="1:14">
      <c r="A277" s="52" t="s">
        <v>355</v>
      </c>
      <c r="B277" s="53" t="s">
        <v>95</v>
      </c>
      <c r="C277" s="42"/>
      <c r="D277" s="49"/>
      <c r="E277" s="49"/>
      <c r="F277" s="16">
        <v>16248000</v>
      </c>
      <c r="G277" s="49"/>
      <c r="H277" s="49"/>
      <c r="I277" s="16">
        <v>16248000</v>
      </c>
      <c r="J277" s="18">
        <v>100</v>
      </c>
      <c r="K277" s="54"/>
      <c r="L277" s="51"/>
      <c r="M277" s="51"/>
      <c r="N277" s="51"/>
    </row>
    <row r="278" spans="1:14">
      <c r="A278" s="55" t="s">
        <v>356</v>
      </c>
      <c r="B278" s="56" t="s">
        <v>96</v>
      </c>
      <c r="C278" s="42"/>
      <c r="D278" s="49"/>
      <c r="E278" s="49"/>
      <c r="F278" s="33">
        <v>3404000</v>
      </c>
      <c r="G278" s="49"/>
      <c r="H278" s="49"/>
      <c r="I278" s="33">
        <v>3404000</v>
      </c>
      <c r="J278" s="23">
        <v>100</v>
      </c>
      <c r="K278" s="60"/>
      <c r="L278" s="51"/>
      <c r="M278" s="51"/>
      <c r="N278" s="51"/>
    </row>
    <row r="279" spans="1:14">
      <c r="A279" s="55" t="s">
        <v>357</v>
      </c>
      <c r="B279" s="56" t="s">
        <v>97</v>
      </c>
      <c r="C279" s="42"/>
      <c r="D279" s="49"/>
      <c r="E279" s="49"/>
      <c r="F279" s="21">
        <v>12324000</v>
      </c>
      <c r="G279" s="49"/>
      <c r="H279" s="49"/>
      <c r="I279" s="21">
        <v>12324000</v>
      </c>
      <c r="J279" s="23">
        <v>100</v>
      </c>
      <c r="K279" s="50"/>
      <c r="L279" s="51"/>
      <c r="M279" s="51"/>
      <c r="N279" s="51"/>
    </row>
    <row r="280" spans="1:14">
      <c r="A280" s="55" t="s">
        <v>358</v>
      </c>
      <c r="B280" s="56" t="s">
        <v>98</v>
      </c>
      <c r="C280" s="42"/>
      <c r="D280" s="49"/>
      <c r="E280" s="49"/>
      <c r="F280" s="64">
        <v>520000</v>
      </c>
      <c r="G280" s="49"/>
      <c r="H280" s="49"/>
      <c r="I280" s="64">
        <v>520000</v>
      </c>
      <c r="J280" s="23">
        <v>100</v>
      </c>
      <c r="K280" s="62"/>
      <c r="L280" s="51"/>
      <c r="M280" s="51"/>
      <c r="N280" s="51"/>
    </row>
    <row r="281" spans="1:14" ht="51">
      <c r="A281" s="47" t="s">
        <v>318</v>
      </c>
      <c r="B281" s="48" t="s">
        <v>101</v>
      </c>
      <c r="C281" s="42" t="s">
        <v>204</v>
      </c>
      <c r="D281" s="49">
        <v>1</v>
      </c>
      <c r="E281" s="49" t="s">
        <v>166</v>
      </c>
      <c r="F281" s="11">
        <v>33275500</v>
      </c>
      <c r="G281" s="49">
        <v>1</v>
      </c>
      <c r="H281" s="49" t="s">
        <v>166</v>
      </c>
      <c r="I281" s="11">
        <v>33275500</v>
      </c>
      <c r="J281" s="13">
        <v>100</v>
      </c>
      <c r="K281" s="50"/>
      <c r="L281" s="51"/>
      <c r="M281" s="93" t="s">
        <v>164</v>
      </c>
      <c r="N281" s="51"/>
    </row>
    <row r="282" spans="1:14">
      <c r="A282" s="52" t="s">
        <v>254</v>
      </c>
      <c r="B282" s="53" t="s">
        <v>41</v>
      </c>
      <c r="C282" s="42"/>
      <c r="D282" s="49"/>
      <c r="E282" s="49"/>
      <c r="F282" s="66">
        <v>825000</v>
      </c>
      <c r="G282" s="49"/>
      <c r="H282" s="49"/>
      <c r="I282" s="66">
        <v>825000</v>
      </c>
      <c r="J282" s="18">
        <v>100</v>
      </c>
      <c r="K282" s="67"/>
      <c r="L282" s="51"/>
      <c r="M282" s="51"/>
      <c r="N282" s="51"/>
    </row>
    <row r="283" spans="1:14">
      <c r="A283" s="55" t="s">
        <v>255</v>
      </c>
      <c r="B283" s="56" t="s">
        <v>42</v>
      </c>
      <c r="C283" s="42"/>
      <c r="D283" s="49"/>
      <c r="E283" s="49"/>
      <c r="F283" s="64">
        <v>825000</v>
      </c>
      <c r="G283" s="49"/>
      <c r="H283" s="49"/>
      <c r="I283" s="64">
        <v>825000</v>
      </c>
      <c r="J283" s="23">
        <v>100</v>
      </c>
      <c r="K283" s="62"/>
      <c r="L283" s="51"/>
      <c r="M283" s="51"/>
      <c r="N283" s="51"/>
    </row>
    <row r="284" spans="1:14" ht="18">
      <c r="A284" s="52" t="s">
        <v>266</v>
      </c>
      <c r="B284" s="78" t="s">
        <v>89</v>
      </c>
      <c r="C284" s="42"/>
      <c r="D284" s="49"/>
      <c r="E284" s="49"/>
      <c r="F284" s="16">
        <v>32450500</v>
      </c>
      <c r="G284" s="49"/>
      <c r="H284" s="49"/>
      <c r="I284" s="16">
        <v>32450500</v>
      </c>
      <c r="J284" s="18">
        <v>100</v>
      </c>
      <c r="K284" s="54"/>
      <c r="L284" s="51"/>
      <c r="M284" s="51"/>
      <c r="N284" s="51"/>
    </row>
    <row r="285" spans="1:14" ht="22.5">
      <c r="A285" s="65" t="s">
        <v>267</v>
      </c>
      <c r="B285" s="63" t="s">
        <v>90</v>
      </c>
      <c r="C285" s="42"/>
      <c r="D285" s="49"/>
      <c r="E285" s="49"/>
      <c r="F285" s="21">
        <v>32450500</v>
      </c>
      <c r="G285" s="49"/>
      <c r="H285" s="49"/>
      <c r="I285" s="21">
        <v>32450500</v>
      </c>
      <c r="J285" s="23">
        <v>100</v>
      </c>
      <c r="K285" s="50"/>
      <c r="L285" s="51"/>
      <c r="M285" s="51"/>
      <c r="N285" s="51"/>
    </row>
    <row r="286" spans="1:14" ht="21" customHeight="1">
      <c r="A286" s="47" t="s">
        <v>319</v>
      </c>
      <c r="B286" s="48" t="s">
        <v>102</v>
      </c>
      <c r="C286" s="42" t="s">
        <v>205</v>
      </c>
      <c r="D286" s="49">
        <v>208</v>
      </c>
      <c r="E286" s="49" t="s">
        <v>167</v>
      </c>
      <c r="F286" s="26">
        <v>132147500</v>
      </c>
      <c r="G286" s="49">
        <v>208</v>
      </c>
      <c r="H286" s="49" t="s">
        <v>167</v>
      </c>
      <c r="I286" s="26">
        <v>132147500</v>
      </c>
      <c r="J286" s="13">
        <v>100</v>
      </c>
      <c r="K286" s="58" t="s">
        <v>161</v>
      </c>
      <c r="L286" s="51"/>
      <c r="M286" s="51"/>
      <c r="N286" s="51"/>
    </row>
    <row r="287" spans="1:14">
      <c r="A287" s="52" t="s">
        <v>254</v>
      </c>
      <c r="B287" s="53" t="s">
        <v>41</v>
      </c>
      <c r="C287" s="42"/>
      <c r="D287" s="49"/>
      <c r="E287" s="49"/>
      <c r="F287" s="32">
        <v>1250000</v>
      </c>
      <c r="G287" s="49"/>
      <c r="H287" s="49"/>
      <c r="I287" s="32">
        <v>1250000</v>
      </c>
      <c r="J287" s="18">
        <v>100</v>
      </c>
      <c r="K287" s="61"/>
      <c r="L287" s="51"/>
      <c r="M287" s="51"/>
      <c r="N287" s="51"/>
    </row>
    <row r="288" spans="1:14">
      <c r="A288" s="55" t="s">
        <v>255</v>
      </c>
      <c r="B288" s="56" t="s">
        <v>42</v>
      </c>
      <c r="C288" s="42"/>
      <c r="D288" s="49"/>
      <c r="E288" s="49"/>
      <c r="F288" s="33">
        <v>1250000</v>
      </c>
      <c r="G288" s="49"/>
      <c r="H288" s="49"/>
      <c r="I288" s="33">
        <v>1250000</v>
      </c>
      <c r="J288" s="23">
        <v>100</v>
      </c>
      <c r="K288" s="60"/>
      <c r="L288" s="51"/>
      <c r="M288" s="51"/>
      <c r="N288" s="51"/>
    </row>
    <row r="289" spans="1:15">
      <c r="A289" s="52" t="s">
        <v>355</v>
      </c>
      <c r="B289" s="53" t="s">
        <v>95</v>
      </c>
      <c r="C289" s="42"/>
      <c r="D289" s="49"/>
      <c r="E289" s="49"/>
      <c r="F289" s="27">
        <v>130897500</v>
      </c>
      <c r="G289" s="49"/>
      <c r="H289" s="49"/>
      <c r="I289" s="27">
        <v>130897500</v>
      </c>
      <c r="J289" s="18">
        <v>100</v>
      </c>
      <c r="K289" s="59"/>
      <c r="L289" s="51"/>
      <c r="M289" s="51"/>
      <c r="N289" s="51"/>
    </row>
    <row r="290" spans="1:15">
      <c r="A290" s="55" t="s">
        <v>356</v>
      </c>
      <c r="B290" s="56" t="s">
        <v>96</v>
      </c>
      <c r="C290" s="42"/>
      <c r="D290" s="49"/>
      <c r="E290" s="49"/>
      <c r="F290" s="21">
        <v>44386000</v>
      </c>
      <c r="G290" s="49"/>
      <c r="H290" s="49"/>
      <c r="I290" s="21">
        <v>44386000</v>
      </c>
      <c r="J290" s="23">
        <v>100</v>
      </c>
      <c r="K290" s="50"/>
      <c r="L290" s="51"/>
      <c r="M290" s="51"/>
      <c r="N290" s="51"/>
    </row>
    <row r="291" spans="1:15">
      <c r="A291" s="55" t="s">
        <v>357</v>
      </c>
      <c r="B291" s="56" t="s">
        <v>97</v>
      </c>
      <c r="C291" s="42"/>
      <c r="D291" s="49"/>
      <c r="E291" s="49"/>
      <c r="F291" s="21">
        <v>86511500</v>
      </c>
      <c r="G291" s="49"/>
      <c r="H291" s="49"/>
      <c r="I291" s="21">
        <v>86511500</v>
      </c>
      <c r="J291" s="23">
        <v>100</v>
      </c>
      <c r="K291" s="50"/>
      <c r="L291" s="51"/>
      <c r="M291" s="51"/>
      <c r="N291" s="51"/>
    </row>
    <row r="292" spans="1:15" s="115" customFormat="1">
      <c r="A292" s="114" t="s">
        <v>382</v>
      </c>
      <c r="B292" s="41" t="s">
        <v>383</v>
      </c>
      <c r="C292" s="111"/>
      <c r="D292" s="112"/>
      <c r="E292" s="112"/>
      <c r="F292" s="80">
        <f>F293+F298+F303</f>
        <v>316950500</v>
      </c>
      <c r="G292" s="112"/>
      <c r="H292" s="112"/>
      <c r="I292" s="80">
        <f>I293+I298+I303</f>
        <v>316930500</v>
      </c>
      <c r="J292" s="102"/>
      <c r="K292" s="81"/>
      <c r="L292" s="112"/>
      <c r="M292" s="112"/>
      <c r="N292" s="112"/>
      <c r="O292" s="120">
        <f>F292-I292</f>
        <v>20000</v>
      </c>
    </row>
    <row r="293" spans="1:15" ht="38.25">
      <c r="A293" s="47" t="s">
        <v>320</v>
      </c>
      <c r="B293" s="48" t="s">
        <v>103</v>
      </c>
      <c r="C293" s="42" t="s">
        <v>206</v>
      </c>
      <c r="D293" s="49">
        <v>10</v>
      </c>
      <c r="E293" s="49" t="s">
        <v>168</v>
      </c>
      <c r="F293" s="26">
        <v>133961500</v>
      </c>
      <c r="G293" s="49">
        <v>10</v>
      </c>
      <c r="H293" s="49" t="s">
        <v>168</v>
      </c>
      <c r="I293" s="26">
        <v>133961500</v>
      </c>
      <c r="J293" s="13">
        <v>100</v>
      </c>
      <c r="K293" s="57" t="s">
        <v>161</v>
      </c>
      <c r="L293" s="51"/>
      <c r="M293" s="51"/>
      <c r="N293" s="51"/>
    </row>
    <row r="294" spans="1:15">
      <c r="A294" s="52" t="s">
        <v>254</v>
      </c>
      <c r="B294" s="53" t="s">
        <v>41</v>
      </c>
      <c r="C294" s="42"/>
      <c r="D294" s="49"/>
      <c r="E294" s="49"/>
      <c r="F294" s="66">
        <v>950000</v>
      </c>
      <c r="G294" s="49"/>
      <c r="H294" s="49"/>
      <c r="I294" s="66">
        <v>950000</v>
      </c>
      <c r="J294" s="18">
        <v>100</v>
      </c>
      <c r="K294" s="76"/>
      <c r="L294" s="51"/>
      <c r="M294" s="51"/>
      <c r="N294" s="51"/>
    </row>
    <row r="295" spans="1:15">
      <c r="A295" s="55" t="s">
        <v>255</v>
      </c>
      <c r="B295" s="56" t="s">
        <v>42</v>
      </c>
      <c r="C295" s="42"/>
      <c r="D295" s="49"/>
      <c r="E295" s="49"/>
      <c r="F295" s="64">
        <v>950000</v>
      </c>
      <c r="G295" s="49"/>
      <c r="H295" s="49"/>
      <c r="I295" s="64">
        <v>950000</v>
      </c>
      <c r="J295" s="23">
        <v>100</v>
      </c>
      <c r="K295" s="57"/>
      <c r="L295" s="51"/>
      <c r="M295" s="51"/>
      <c r="N295" s="51"/>
    </row>
    <row r="296" spans="1:15" ht="18">
      <c r="A296" s="52" t="s">
        <v>266</v>
      </c>
      <c r="B296" s="78" t="s">
        <v>89</v>
      </c>
      <c r="C296" s="42"/>
      <c r="D296" s="49"/>
      <c r="E296" s="49"/>
      <c r="F296" s="27">
        <v>133011500</v>
      </c>
      <c r="G296" s="49"/>
      <c r="H296" s="49"/>
      <c r="I296" s="27">
        <v>133011500</v>
      </c>
      <c r="J296" s="18">
        <v>100</v>
      </c>
      <c r="K296" s="76"/>
      <c r="L296" s="51"/>
      <c r="M296" s="51"/>
      <c r="N296" s="51"/>
    </row>
    <row r="297" spans="1:15" ht="22.5">
      <c r="A297" s="65" t="s">
        <v>267</v>
      </c>
      <c r="B297" s="63" t="s">
        <v>90</v>
      </c>
      <c r="C297" s="42"/>
      <c r="D297" s="49"/>
      <c r="E297" s="49"/>
      <c r="F297" s="29">
        <v>133011500</v>
      </c>
      <c r="G297" s="49"/>
      <c r="H297" s="49"/>
      <c r="I297" s="29">
        <v>133011500</v>
      </c>
      <c r="J297" s="23">
        <v>100</v>
      </c>
      <c r="K297" s="57"/>
      <c r="L297" s="51"/>
      <c r="M297" s="51"/>
      <c r="N297" s="51"/>
    </row>
    <row r="298" spans="1:15" ht="25.5">
      <c r="A298" s="47" t="s">
        <v>321</v>
      </c>
      <c r="B298" s="48" t="s">
        <v>104</v>
      </c>
      <c r="C298" s="42" t="s">
        <v>207</v>
      </c>
      <c r="D298" s="49">
        <v>7</v>
      </c>
      <c r="E298" s="49" t="s">
        <v>168</v>
      </c>
      <c r="F298" s="26">
        <v>143319000</v>
      </c>
      <c r="G298" s="49">
        <v>7</v>
      </c>
      <c r="H298" s="49" t="s">
        <v>168</v>
      </c>
      <c r="I298" s="26">
        <v>143299000</v>
      </c>
      <c r="J298" s="25">
        <v>99.99</v>
      </c>
      <c r="K298" s="58" t="s">
        <v>161</v>
      </c>
      <c r="L298" s="51"/>
      <c r="M298" s="51"/>
      <c r="N298" s="51"/>
    </row>
    <row r="299" spans="1:15">
      <c r="A299" s="52" t="s">
        <v>254</v>
      </c>
      <c r="B299" s="53" t="s">
        <v>41</v>
      </c>
      <c r="C299" s="42"/>
      <c r="D299" s="49"/>
      <c r="E299" s="49"/>
      <c r="F299" s="32">
        <v>2850000</v>
      </c>
      <c r="G299" s="49"/>
      <c r="H299" s="49"/>
      <c r="I299" s="32">
        <v>2830000</v>
      </c>
      <c r="J299" s="28">
        <v>99.3</v>
      </c>
      <c r="K299" s="61"/>
      <c r="L299" s="51"/>
      <c r="M299" s="51"/>
      <c r="N299" s="51"/>
    </row>
    <row r="300" spans="1:15">
      <c r="A300" s="55" t="s">
        <v>255</v>
      </c>
      <c r="B300" s="56" t="s">
        <v>42</v>
      </c>
      <c r="C300" s="42"/>
      <c r="D300" s="49"/>
      <c r="E300" s="49"/>
      <c r="F300" s="33">
        <v>2850000</v>
      </c>
      <c r="G300" s="49"/>
      <c r="H300" s="49"/>
      <c r="I300" s="33">
        <v>2830000</v>
      </c>
      <c r="J300" s="30">
        <v>99.3</v>
      </c>
      <c r="K300" s="60"/>
      <c r="L300" s="51"/>
      <c r="M300" s="51"/>
      <c r="N300" s="51"/>
    </row>
    <row r="301" spans="1:15">
      <c r="A301" s="52" t="s">
        <v>362</v>
      </c>
      <c r="B301" s="53" t="s">
        <v>105</v>
      </c>
      <c r="C301" s="42"/>
      <c r="D301" s="49"/>
      <c r="E301" s="49"/>
      <c r="F301" s="27">
        <v>140469000</v>
      </c>
      <c r="G301" s="49"/>
      <c r="H301" s="49"/>
      <c r="I301" s="27">
        <v>140469000</v>
      </c>
      <c r="J301" s="18">
        <v>100</v>
      </c>
      <c r="K301" s="59"/>
      <c r="L301" s="51"/>
      <c r="M301" s="51"/>
      <c r="N301" s="51"/>
    </row>
    <row r="302" spans="1:15">
      <c r="A302" s="65" t="s">
        <v>364</v>
      </c>
      <c r="B302" s="56" t="s">
        <v>105</v>
      </c>
      <c r="C302" s="42"/>
      <c r="D302" s="49"/>
      <c r="E302" s="49"/>
      <c r="F302" s="29">
        <v>140469000</v>
      </c>
      <c r="G302" s="49"/>
      <c r="H302" s="49"/>
      <c r="I302" s="29">
        <v>140469000</v>
      </c>
      <c r="J302" s="23">
        <v>100</v>
      </c>
      <c r="K302" s="58"/>
      <c r="L302" s="51"/>
      <c r="M302" s="51"/>
      <c r="N302" s="51"/>
    </row>
    <row r="303" spans="1:15" ht="38.25">
      <c r="A303" s="47" t="s">
        <v>322</v>
      </c>
      <c r="B303" s="68" t="s">
        <v>106</v>
      </c>
      <c r="C303" s="42" t="s">
        <v>208</v>
      </c>
      <c r="D303" s="49">
        <v>11</v>
      </c>
      <c r="E303" s="49" t="s">
        <v>168</v>
      </c>
      <c r="F303" s="11">
        <v>39670000</v>
      </c>
      <c r="G303" s="49">
        <v>11</v>
      </c>
      <c r="H303" s="49" t="s">
        <v>168</v>
      </c>
      <c r="I303" s="11">
        <v>39670000</v>
      </c>
      <c r="J303" s="13">
        <v>100</v>
      </c>
      <c r="K303" s="50" t="s">
        <v>161</v>
      </c>
      <c r="L303" s="51"/>
      <c r="M303" s="51"/>
      <c r="N303" s="51"/>
    </row>
    <row r="304" spans="1:15">
      <c r="A304" s="52" t="s">
        <v>254</v>
      </c>
      <c r="B304" s="53" t="s">
        <v>41</v>
      </c>
      <c r="C304" s="42"/>
      <c r="D304" s="49"/>
      <c r="E304" s="49"/>
      <c r="F304" s="66">
        <v>950000</v>
      </c>
      <c r="G304" s="49"/>
      <c r="H304" s="49"/>
      <c r="I304" s="66">
        <v>950000</v>
      </c>
      <c r="J304" s="18">
        <v>100</v>
      </c>
      <c r="K304" s="67"/>
      <c r="L304" s="51"/>
      <c r="M304" s="51"/>
      <c r="N304" s="51"/>
    </row>
    <row r="305" spans="1:15">
      <c r="A305" s="55" t="s">
        <v>255</v>
      </c>
      <c r="B305" s="56" t="s">
        <v>42</v>
      </c>
      <c r="C305" s="42"/>
      <c r="D305" s="49"/>
      <c r="E305" s="49"/>
      <c r="F305" s="64">
        <v>950000</v>
      </c>
      <c r="G305" s="49"/>
      <c r="H305" s="49"/>
      <c r="I305" s="64">
        <v>950000</v>
      </c>
      <c r="J305" s="23">
        <v>100</v>
      </c>
      <c r="K305" s="62"/>
      <c r="L305" s="51"/>
      <c r="M305" s="51"/>
      <c r="N305" s="51"/>
    </row>
    <row r="306" spans="1:15" ht="18">
      <c r="A306" s="52" t="s">
        <v>266</v>
      </c>
      <c r="B306" s="78" t="s">
        <v>89</v>
      </c>
      <c r="C306" s="42"/>
      <c r="D306" s="49"/>
      <c r="E306" s="49"/>
      <c r="F306" s="16">
        <v>38720000</v>
      </c>
      <c r="G306" s="49"/>
      <c r="H306" s="49"/>
      <c r="I306" s="16">
        <v>38720000</v>
      </c>
      <c r="J306" s="18">
        <v>100</v>
      </c>
      <c r="K306" s="54"/>
      <c r="L306" s="51"/>
      <c r="M306" s="51"/>
      <c r="N306" s="51"/>
    </row>
    <row r="307" spans="1:15" ht="22.5">
      <c r="A307" s="65" t="s">
        <v>267</v>
      </c>
      <c r="B307" s="63" t="s">
        <v>90</v>
      </c>
      <c r="C307" s="42"/>
      <c r="D307" s="49"/>
      <c r="E307" s="49"/>
      <c r="F307" s="21">
        <v>38720000</v>
      </c>
      <c r="G307" s="49"/>
      <c r="H307" s="49"/>
      <c r="I307" s="21">
        <v>38720000</v>
      </c>
      <c r="J307" s="23">
        <v>100</v>
      </c>
      <c r="K307" s="50"/>
      <c r="L307" s="51"/>
      <c r="M307" s="51"/>
      <c r="N307" s="51"/>
    </row>
    <row r="308" spans="1:15" s="115" customFormat="1" ht="18">
      <c r="A308" s="110" t="s">
        <v>384</v>
      </c>
      <c r="B308" s="116" t="s">
        <v>385</v>
      </c>
      <c r="C308" s="111"/>
      <c r="D308" s="112"/>
      <c r="E308" s="112"/>
      <c r="F308" s="109">
        <f>F309</f>
        <v>960000</v>
      </c>
      <c r="G308" s="112"/>
      <c r="H308" s="112"/>
      <c r="I308" s="109">
        <f>I309</f>
        <v>960000</v>
      </c>
      <c r="J308" s="102"/>
      <c r="K308" s="81"/>
      <c r="L308" s="112"/>
      <c r="M308" s="112"/>
      <c r="N308" s="112"/>
      <c r="O308" s="119">
        <f>F308-I308</f>
        <v>0</v>
      </c>
    </row>
    <row r="309" spans="1:15" ht="25.5">
      <c r="A309" s="47" t="s">
        <v>323</v>
      </c>
      <c r="B309" s="48" t="s">
        <v>107</v>
      </c>
      <c r="C309" s="42" t="s">
        <v>209</v>
      </c>
      <c r="D309" s="49">
        <v>1</v>
      </c>
      <c r="E309" s="49" t="s">
        <v>166</v>
      </c>
      <c r="F309" s="71">
        <v>960000</v>
      </c>
      <c r="G309" s="49">
        <v>1</v>
      </c>
      <c r="H309" s="49" t="s">
        <v>166</v>
      </c>
      <c r="I309" s="71">
        <v>960000</v>
      </c>
      <c r="J309" s="13">
        <v>100</v>
      </c>
      <c r="K309" s="62" t="s">
        <v>161</v>
      </c>
      <c r="L309" s="51"/>
      <c r="M309" s="51"/>
      <c r="N309" s="51"/>
    </row>
    <row r="310" spans="1:15">
      <c r="A310" s="52" t="s">
        <v>246</v>
      </c>
      <c r="B310" s="53" t="s">
        <v>34</v>
      </c>
      <c r="C310" s="42"/>
      <c r="D310" s="49"/>
      <c r="E310" s="49"/>
      <c r="F310" s="66">
        <v>960000</v>
      </c>
      <c r="G310" s="49"/>
      <c r="H310" s="49"/>
      <c r="I310" s="66">
        <v>960000</v>
      </c>
      <c r="J310" s="18">
        <v>100</v>
      </c>
      <c r="K310" s="67"/>
      <c r="L310" s="51"/>
      <c r="M310" s="51"/>
      <c r="N310" s="51"/>
    </row>
    <row r="311" spans="1:15">
      <c r="A311" s="65" t="s">
        <v>248</v>
      </c>
      <c r="B311" s="56" t="s">
        <v>54</v>
      </c>
      <c r="C311" s="42"/>
      <c r="D311" s="49"/>
      <c r="E311" s="49"/>
      <c r="F311" s="64">
        <v>960000</v>
      </c>
      <c r="G311" s="49"/>
      <c r="H311" s="49"/>
      <c r="I311" s="64">
        <v>960000</v>
      </c>
      <c r="J311" s="23">
        <v>100</v>
      </c>
      <c r="K311" s="62"/>
      <c r="L311" s="51"/>
      <c r="M311" s="51"/>
      <c r="N311" s="51"/>
    </row>
    <row r="312" spans="1:15">
      <c r="A312" s="95" t="s">
        <v>324</v>
      </c>
      <c r="B312" s="41" t="s">
        <v>108</v>
      </c>
      <c r="C312" s="42"/>
      <c r="D312" s="49"/>
      <c r="E312" s="49"/>
      <c r="F312" s="44">
        <v>102700930</v>
      </c>
      <c r="G312" s="49"/>
      <c r="H312" s="49"/>
      <c r="I312" s="79">
        <v>99697400</v>
      </c>
      <c r="J312" s="102">
        <v>100</v>
      </c>
      <c r="K312" s="77"/>
      <c r="L312" s="51"/>
      <c r="M312" s="51"/>
      <c r="N312" s="51"/>
      <c r="O312" s="108">
        <f>I313+I320+I341+I360</f>
        <v>99697400</v>
      </c>
    </row>
    <row r="313" spans="1:15">
      <c r="A313" s="40" t="s">
        <v>386</v>
      </c>
      <c r="B313" s="41" t="s">
        <v>387</v>
      </c>
      <c r="C313" s="42"/>
      <c r="D313" s="49"/>
      <c r="E313" s="49"/>
      <c r="F313" s="109">
        <f>F314</f>
        <v>1342500</v>
      </c>
      <c r="G313" s="49"/>
      <c r="H313" s="49"/>
      <c r="I313" s="109">
        <f>I314</f>
        <v>1342500</v>
      </c>
      <c r="J313" s="102"/>
      <c r="K313" s="77"/>
      <c r="L313" s="51"/>
      <c r="M313" s="51"/>
      <c r="N313" s="51"/>
      <c r="O313" s="108">
        <f>F313-I313</f>
        <v>0</v>
      </c>
    </row>
    <row r="314" spans="1:15" ht="38.25">
      <c r="A314" s="47" t="s">
        <v>325</v>
      </c>
      <c r="B314" s="48" t="s">
        <v>109</v>
      </c>
      <c r="C314" s="42" t="s">
        <v>210</v>
      </c>
      <c r="D314" s="49">
        <v>1</v>
      </c>
      <c r="E314" s="49" t="s">
        <v>166</v>
      </c>
      <c r="F314" s="31">
        <v>1342500</v>
      </c>
      <c r="G314" s="49">
        <v>1</v>
      </c>
      <c r="H314" s="49" t="s">
        <v>166</v>
      </c>
      <c r="I314" s="31">
        <v>1342500</v>
      </c>
      <c r="J314" s="13">
        <v>100</v>
      </c>
      <c r="K314" s="60"/>
      <c r="L314" s="51"/>
      <c r="M314" s="51" t="s">
        <v>156</v>
      </c>
      <c r="N314" s="51"/>
    </row>
    <row r="315" spans="1:15">
      <c r="A315" s="52" t="s">
        <v>246</v>
      </c>
      <c r="B315" s="53" t="s">
        <v>34</v>
      </c>
      <c r="C315" s="42"/>
      <c r="D315" s="49"/>
      <c r="E315" s="49"/>
      <c r="F315" s="66">
        <v>397500</v>
      </c>
      <c r="G315" s="49"/>
      <c r="H315" s="49"/>
      <c r="I315" s="66">
        <v>397500</v>
      </c>
      <c r="J315" s="18">
        <v>100</v>
      </c>
      <c r="K315" s="67"/>
      <c r="L315" s="51"/>
      <c r="M315" s="51"/>
      <c r="N315" s="51"/>
    </row>
    <row r="316" spans="1:15">
      <c r="A316" s="55" t="s">
        <v>253</v>
      </c>
      <c r="B316" s="56" t="s">
        <v>40</v>
      </c>
      <c r="C316" s="42"/>
      <c r="D316" s="49"/>
      <c r="E316" s="49"/>
      <c r="F316" s="64">
        <v>397500</v>
      </c>
      <c r="G316" s="49"/>
      <c r="H316" s="49"/>
      <c r="I316" s="64">
        <v>397500</v>
      </c>
      <c r="J316" s="23">
        <v>100</v>
      </c>
      <c r="K316" s="62"/>
      <c r="L316" s="51"/>
      <c r="M316" s="51"/>
      <c r="N316" s="51"/>
    </row>
    <row r="317" spans="1:15">
      <c r="A317" s="52" t="s">
        <v>254</v>
      </c>
      <c r="B317" s="53" t="s">
        <v>41</v>
      </c>
      <c r="C317" s="42"/>
      <c r="D317" s="49"/>
      <c r="E317" s="49"/>
      <c r="F317" s="66">
        <v>945000</v>
      </c>
      <c r="G317" s="49"/>
      <c r="H317" s="49"/>
      <c r="I317" s="66">
        <v>945000</v>
      </c>
      <c r="J317" s="18">
        <v>100</v>
      </c>
      <c r="K317" s="67"/>
      <c r="L317" s="51"/>
      <c r="M317" s="51"/>
      <c r="N317" s="51"/>
    </row>
    <row r="318" spans="1:15" ht="22.5">
      <c r="A318" s="55" t="s">
        <v>354</v>
      </c>
      <c r="B318" s="63" t="s">
        <v>86</v>
      </c>
      <c r="C318" s="42"/>
      <c r="D318" s="49"/>
      <c r="E318" s="49"/>
      <c r="F318" s="64">
        <v>150000</v>
      </c>
      <c r="G318" s="49"/>
      <c r="H318" s="49"/>
      <c r="I318" s="64">
        <v>150000</v>
      </c>
      <c r="J318" s="23">
        <v>100</v>
      </c>
      <c r="K318" s="62"/>
      <c r="L318" s="51"/>
      <c r="M318" s="51"/>
      <c r="N318" s="51"/>
    </row>
    <row r="319" spans="1:15">
      <c r="A319" s="55" t="s">
        <v>255</v>
      </c>
      <c r="B319" s="56" t="s">
        <v>42</v>
      </c>
      <c r="C319" s="42"/>
      <c r="D319" s="49"/>
      <c r="E319" s="49"/>
      <c r="F319" s="64">
        <v>795000</v>
      </c>
      <c r="G319" s="49"/>
      <c r="H319" s="49"/>
      <c r="I319" s="64">
        <v>795000</v>
      </c>
      <c r="J319" s="23">
        <v>100</v>
      </c>
      <c r="K319" s="62"/>
      <c r="L319" s="51"/>
      <c r="M319" s="51"/>
      <c r="N319" s="51"/>
    </row>
    <row r="320" spans="1:15" s="115" customFormat="1">
      <c r="A320" s="114" t="s">
        <v>388</v>
      </c>
      <c r="B320" s="41" t="s">
        <v>389</v>
      </c>
      <c r="C320" s="111"/>
      <c r="D320" s="112"/>
      <c r="E320" s="112"/>
      <c r="F320" s="109">
        <f>F321+F329+F332</f>
        <v>59607500</v>
      </c>
      <c r="G320" s="112"/>
      <c r="H320" s="112"/>
      <c r="I320" s="109">
        <f>I321+I329+I332</f>
        <v>56604400</v>
      </c>
      <c r="J320" s="102"/>
      <c r="K320" s="117"/>
      <c r="L320" s="112"/>
      <c r="M320" s="112"/>
      <c r="N320" s="112"/>
      <c r="O320" s="119">
        <f>F320-I320</f>
        <v>3003100</v>
      </c>
    </row>
    <row r="321" spans="1:14" ht="63.75">
      <c r="A321" s="47" t="s">
        <v>326</v>
      </c>
      <c r="B321" s="48" t="s">
        <v>110</v>
      </c>
      <c r="C321" s="42" t="s">
        <v>211</v>
      </c>
      <c r="D321" s="49">
        <v>1</v>
      </c>
      <c r="E321" s="49" t="s">
        <v>166</v>
      </c>
      <c r="F321" s="11">
        <v>36500000</v>
      </c>
      <c r="G321" s="49">
        <v>1</v>
      </c>
      <c r="H321" s="49" t="s">
        <v>166</v>
      </c>
      <c r="I321" s="11">
        <v>33496900</v>
      </c>
      <c r="J321" s="99">
        <f>I321/F321*100</f>
        <v>91.772328767123284</v>
      </c>
      <c r="K321" s="50"/>
      <c r="L321" s="51" t="s">
        <v>139</v>
      </c>
      <c r="M321" s="51"/>
      <c r="N321" s="51"/>
    </row>
    <row r="322" spans="1:14">
      <c r="A322" s="52" t="s">
        <v>246</v>
      </c>
      <c r="B322" s="53" t="s">
        <v>34</v>
      </c>
      <c r="C322" s="42"/>
      <c r="D322" s="49"/>
      <c r="E322" s="49"/>
      <c r="F322" s="32">
        <v>3500000</v>
      </c>
      <c r="G322" s="49"/>
      <c r="H322" s="49"/>
      <c r="I322" s="32">
        <v>3500000</v>
      </c>
      <c r="J322" s="18">
        <v>100</v>
      </c>
      <c r="K322" s="61"/>
      <c r="L322" s="51"/>
      <c r="M322" s="51"/>
      <c r="N322" s="51"/>
    </row>
    <row r="323" spans="1:14">
      <c r="A323" s="55" t="s">
        <v>252</v>
      </c>
      <c r="B323" s="56" t="s">
        <v>39</v>
      </c>
      <c r="C323" s="42"/>
      <c r="D323" s="49"/>
      <c r="E323" s="49"/>
      <c r="F323" s="64">
        <v>200000</v>
      </c>
      <c r="G323" s="49"/>
      <c r="H323" s="49"/>
      <c r="I323" s="64">
        <v>200000</v>
      </c>
      <c r="J323" s="23">
        <v>100</v>
      </c>
      <c r="K323" s="62"/>
      <c r="L323" s="51"/>
      <c r="M323" s="51"/>
      <c r="N323" s="51"/>
    </row>
    <row r="324" spans="1:14">
      <c r="A324" s="55" t="s">
        <v>253</v>
      </c>
      <c r="B324" s="56" t="s">
        <v>40</v>
      </c>
      <c r="C324" s="42"/>
      <c r="D324" s="49"/>
      <c r="E324" s="49"/>
      <c r="F324" s="33">
        <v>3300000</v>
      </c>
      <c r="G324" s="49"/>
      <c r="H324" s="49"/>
      <c r="I324" s="33">
        <v>3300000</v>
      </c>
      <c r="J324" s="23">
        <v>100</v>
      </c>
      <c r="K324" s="60"/>
      <c r="L324" s="51"/>
      <c r="M324" s="51"/>
      <c r="N324" s="51"/>
    </row>
    <row r="325" spans="1:14">
      <c r="A325" s="52" t="s">
        <v>254</v>
      </c>
      <c r="B325" s="53" t="s">
        <v>41</v>
      </c>
      <c r="C325" s="42"/>
      <c r="D325" s="49"/>
      <c r="E325" s="49"/>
      <c r="F325" s="32">
        <v>3000000</v>
      </c>
      <c r="G325" s="49"/>
      <c r="H325" s="49"/>
      <c r="I325" s="32">
        <v>3000000</v>
      </c>
      <c r="J325" s="18">
        <v>100</v>
      </c>
      <c r="K325" s="61"/>
      <c r="L325" s="51"/>
      <c r="M325" s="51"/>
      <c r="N325" s="51"/>
    </row>
    <row r="326" spans="1:14">
      <c r="A326" s="55" t="s">
        <v>255</v>
      </c>
      <c r="B326" s="56" t="s">
        <v>42</v>
      </c>
      <c r="C326" s="42"/>
      <c r="D326" s="49"/>
      <c r="E326" s="49"/>
      <c r="F326" s="33">
        <v>3000000</v>
      </c>
      <c r="G326" s="49"/>
      <c r="H326" s="49"/>
      <c r="I326" s="33">
        <v>3000000</v>
      </c>
      <c r="J326" s="23">
        <v>100</v>
      </c>
      <c r="K326" s="60"/>
      <c r="L326" s="51"/>
      <c r="M326" s="51"/>
      <c r="N326" s="51"/>
    </row>
    <row r="327" spans="1:14" ht="18">
      <c r="A327" s="52" t="s">
        <v>266</v>
      </c>
      <c r="B327" s="78" t="s">
        <v>89</v>
      </c>
      <c r="C327" s="42"/>
      <c r="D327" s="49"/>
      <c r="E327" s="49"/>
      <c r="F327" s="16">
        <v>30000000</v>
      </c>
      <c r="G327" s="49"/>
      <c r="H327" s="49"/>
      <c r="I327" s="16">
        <v>26996900</v>
      </c>
      <c r="J327" s="101">
        <f>I327/F327*100</f>
        <v>89.989666666666665</v>
      </c>
      <c r="K327" s="54"/>
      <c r="L327" s="51"/>
      <c r="M327" s="51"/>
      <c r="N327" s="51"/>
    </row>
    <row r="328" spans="1:14" ht="22.5">
      <c r="A328" s="65" t="s">
        <v>267</v>
      </c>
      <c r="B328" s="63" t="s">
        <v>90</v>
      </c>
      <c r="C328" s="42"/>
      <c r="D328" s="49"/>
      <c r="E328" s="49"/>
      <c r="F328" s="21">
        <v>30000000</v>
      </c>
      <c r="G328" s="49"/>
      <c r="H328" s="49"/>
      <c r="I328" s="21">
        <v>26996900</v>
      </c>
      <c r="J328" s="23">
        <v>100</v>
      </c>
      <c r="K328" s="50"/>
      <c r="L328" s="51"/>
      <c r="M328" s="51"/>
      <c r="N328" s="51"/>
    </row>
    <row r="329" spans="1:14" ht="25.5">
      <c r="A329" s="47" t="s">
        <v>327</v>
      </c>
      <c r="B329" s="68" t="s">
        <v>111</v>
      </c>
      <c r="C329" s="42" t="s">
        <v>212</v>
      </c>
      <c r="D329" s="49">
        <v>1</v>
      </c>
      <c r="E329" s="49" t="s">
        <v>166</v>
      </c>
      <c r="F329" s="31">
        <v>2100000</v>
      </c>
      <c r="G329" s="49">
        <v>1</v>
      </c>
      <c r="H329" s="49" t="s">
        <v>166</v>
      </c>
      <c r="I329" s="31">
        <v>2100000</v>
      </c>
      <c r="J329" s="13">
        <v>100</v>
      </c>
      <c r="K329" s="60"/>
      <c r="L329" s="51"/>
      <c r="M329" s="51" t="s">
        <v>156</v>
      </c>
      <c r="N329" s="51"/>
    </row>
    <row r="330" spans="1:14">
      <c r="A330" s="52" t="s">
        <v>246</v>
      </c>
      <c r="B330" s="53" t="s">
        <v>34</v>
      </c>
      <c r="C330" s="42"/>
      <c r="D330" s="49"/>
      <c r="E330" s="49"/>
      <c r="F330" s="32">
        <v>2100000</v>
      </c>
      <c r="G330" s="49"/>
      <c r="H330" s="49"/>
      <c r="I330" s="32">
        <v>2100000</v>
      </c>
      <c r="J330" s="18">
        <v>100</v>
      </c>
      <c r="K330" s="61"/>
      <c r="L330" s="51"/>
      <c r="M330" s="51"/>
      <c r="N330" s="51"/>
    </row>
    <row r="331" spans="1:14">
      <c r="A331" s="55" t="s">
        <v>253</v>
      </c>
      <c r="B331" s="56" t="s">
        <v>40</v>
      </c>
      <c r="C331" s="42"/>
      <c r="D331" s="49"/>
      <c r="E331" s="49"/>
      <c r="F331" s="33">
        <v>2100000</v>
      </c>
      <c r="G331" s="49"/>
      <c r="H331" s="49"/>
      <c r="I331" s="33">
        <v>2100000</v>
      </c>
      <c r="J331" s="23">
        <v>100</v>
      </c>
      <c r="K331" s="60"/>
      <c r="L331" s="51"/>
      <c r="M331" s="51"/>
      <c r="N331" s="51"/>
    </row>
    <row r="332" spans="1:14" ht="25.5">
      <c r="A332" s="47" t="s">
        <v>328</v>
      </c>
      <c r="B332" s="48" t="s">
        <v>112</v>
      </c>
      <c r="C332" s="42" t="s">
        <v>213</v>
      </c>
      <c r="D332" s="49">
        <v>1</v>
      </c>
      <c r="E332" s="49" t="s">
        <v>166</v>
      </c>
      <c r="F332" s="11">
        <v>21007500</v>
      </c>
      <c r="G332" s="49">
        <v>1</v>
      </c>
      <c r="H332" s="49" t="s">
        <v>166</v>
      </c>
      <c r="I332" s="11">
        <v>21007500</v>
      </c>
      <c r="J332" s="13">
        <v>100</v>
      </c>
      <c r="K332" s="50"/>
      <c r="L332" s="51" t="s">
        <v>139</v>
      </c>
      <c r="M332" s="51" t="s">
        <v>156</v>
      </c>
      <c r="N332" s="51"/>
    </row>
    <row r="333" spans="1:14">
      <c r="A333" s="52" t="s">
        <v>246</v>
      </c>
      <c r="B333" s="53" t="s">
        <v>34</v>
      </c>
      <c r="C333" s="42"/>
      <c r="D333" s="49"/>
      <c r="E333" s="49"/>
      <c r="F333" s="32">
        <v>5332500</v>
      </c>
      <c r="G333" s="49"/>
      <c r="H333" s="49"/>
      <c r="I333" s="32">
        <v>5332500</v>
      </c>
      <c r="J333" s="18">
        <v>100</v>
      </c>
      <c r="K333" s="61"/>
      <c r="L333" s="51"/>
      <c r="M333" s="51"/>
      <c r="N333" s="51"/>
    </row>
    <row r="334" spans="1:14">
      <c r="A334" s="55" t="s">
        <v>253</v>
      </c>
      <c r="B334" s="56" t="s">
        <v>40</v>
      </c>
      <c r="C334" s="42"/>
      <c r="D334" s="49"/>
      <c r="E334" s="49"/>
      <c r="F334" s="33">
        <v>5332500</v>
      </c>
      <c r="G334" s="49"/>
      <c r="H334" s="49"/>
      <c r="I334" s="33">
        <v>5332500</v>
      </c>
      <c r="J334" s="23">
        <v>100</v>
      </c>
      <c r="K334" s="60"/>
      <c r="L334" s="51"/>
      <c r="M334" s="51"/>
      <c r="N334" s="51"/>
    </row>
    <row r="335" spans="1:14">
      <c r="A335" s="52" t="s">
        <v>254</v>
      </c>
      <c r="B335" s="53" t="s">
        <v>41</v>
      </c>
      <c r="C335" s="42"/>
      <c r="D335" s="49"/>
      <c r="E335" s="49"/>
      <c r="F335" s="66">
        <v>625000</v>
      </c>
      <c r="G335" s="49"/>
      <c r="H335" s="49"/>
      <c r="I335" s="66">
        <v>625000</v>
      </c>
      <c r="J335" s="18">
        <v>100</v>
      </c>
      <c r="K335" s="67"/>
      <c r="L335" s="51"/>
      <c r="M335" s="51"/>
      <c r="N335" s="51"/>
    </row>
    <row r="336" spans="1:14">
      <c r="A336" s="55" t="s">
        <v>255</v>
      </c>
      <c r="B336" s="56" t="s">
        <v>42</v>
      </c>
      <c r="C336" s="42"/>
      <c r="D336" s="49"/>
      <c r="E336" s="49"/>
      <c r="F336" s="64">
        <v>625000</v>
      </c>
      <c r="G336" s="49"/>
      <c r="H336" s="49"/>
      <c r="I336" s="64">
        <v>625000</v>
      </c>
      <c r="J336" s="23">
        <v>100</v>
      </c>
      <c r="K336" s="62"/>
      <c r="L336" s="51"/>
      <c r="M336" s="51"/>
      <c r="N336" s="51"/>
    </row>
    <row r="337" spans="1:15">
      <c r="A337" s="52" t="s">
        <v>352</v>
      </c>
      <c r="B337" s="53" t="s">
        <v>78</v>
      </c>
      <c r="C337" s="42"/>
      <c r="D337" s="49"/>
      <c r="E337" s="49"/>
      <c r="F337" s="32">
        <v>9450000</v>
      </c>
      <c r="G337" s="49"/>
      <c r="H337" s="49"/>
      <c r="I337" s="32">
        <v>9450000</v>
      </c>
      <c r="J337" s="18">
        <v>100</v>
      </c>
      <c r="K337" s="61"/>
      <c r="L337" s="51"/>
      <c r="M337" s="51"/>
      <c r="N337" s="51"/>
    </row>
    <row r="338" spans="1:15">
      <c r="A338" s="55" t="s">
        <v>359</v>
      </c>
      <c r="B338" s="56" t="s">
        <v>113</v>
      </c>
      <c r="C338" s="42"/>
      <c r="D338" s="49"/>
      <c r="E338" s="49"/>
      <c r="F338" s="33">
        <v>9450000</v>
      </c>
      <c r="G338" s="49"/>
      <c r="H338" s="49"/>
      <c r="I338" s="33">
        <v>9450000</v>
      </c>
      <c r="J338" s="23">
        <v>100</v>
      </c>
      <c r="K338" s="60"/>
      <c r="L338" s="51"/>
      <c r="M338" s="51"/>
      <c r="N338" s="51"/>
    </row>
    <row r="339" spans="1:15" ht="18">
      <c r="A339" s="52" t="s">
        <v>266</v>
      </c>
      <c r="B339" s="78" t="s">
        <v>89</v>
      </c>
      <c r="C339" s="42"/>
      <c r="D339" s="49"/>
      <c r="E339" s="49"/>
      <c r="F339" s="32">
        <v>5600000</v>
      </c>
      <c r="G339" s="49"/>
      <c r="H339" s="49"/>
      <c r="I339" s="32">
        <v>5600000</v>
      </c>
      <c r="J339" s="18">
        <v>100</v>
      </c>
      <c r="K339" s="61"/>
      <c r="L339" s="51"/>
      <c r="M339" s="51"/>
      <c r="N339" s="51"/>
    </row>
    <row r="340" spans="1:15" ht="22.5">
      <c r="A340" s="65" t="s">
        <v>267</v>
      </c>
      <c r="B340" s="63" t="s">
        <v>90</v>
      </c>
      <c r="C340" s="42"/>
      <c r="D340" s="49"/>
      <c r="E340" s="49"/>
      <c r="F340" s="33">
        <v>5600000</v>
      </c>
      <c r="G340" s="49"/>
      <c r="H340" s="49"/>
      <c r="I340" s="33">
        <v>5600000</v>
      </c>
      <c r="J340" s="23">
        <v>100</v>
      </c>
      <c r="K340" s="60"/>
      <c r="L340" s="51"/>
      <c r="M340" s="51"/>
      <c r="N340" s="51"/>
    </row>
    <row r="341" spans="1:15" s="115" customFormat="1">
      <c r="A341" s="110" t="s">
        <v>390</v>
      </c>
      <c r="B341" s="116" t="s">
        <v>391</v>
      </c>
      <c r="C341" s="111"/>
      <c r="D341" s="112"/>
      <c r="E341" s="112"/>
      <c r="F341" s="109">
        <f>F342+F347+F353</f>
        <v>29608430</v>
      </c>
      <c r="G341" s="112"/>
      <c r="H341" s="112"/>
      <c r="I341" s="109">
        <f>I342+I347+I353</f>
        <v>29608000</v>
      </c>
      <c r="J341" s="102"/>
      <c r="K341" s="113"/>
      <c r="L341" s="112"/>
      <c r="M341" s="112"/>
      <c r="N341" s="112"/>
      <c r="O341" s="119">
        <f>F341-I341</f>
        <v>430</v>
      </c>
    </row>
    <row r="342" spans="1:15" ht="51">
      <c r="A342" s="47" t="s">
        <v>329</v>
      </c>
      <c r="B342" s="48" t="s">
        <v>114</v>
      </c>
      <c r="C342" s="42" t="s">
        <v>214</v>
      </c>
      <c r="D342" s="49">
        <v>1</v>
      </c>
      <c r="E342" s="49" t="s">
        <v>166</v>
      </c>
      <c r="F342" s="11">
        <v>15558430</v>
      </c>
      <c r="G342" s="49">
        <v>1</v>
      </c>
      <c r="H342" s="49" t="s">
        <v>166</v>
      </c>
      <c r="I342" s="11">
        <v>15558000</v>
      </c>
      <c r="J342" s="13">
        <v>100</v>
      </c>
      <c r="K342" s="50"/>
      <c r="L342" s="51" t="s">
        <v>139</v>
      </c>
      <c r="M342" s="93" t="s">
        <v>160</v>
      </c>
      <c r="N342" s="51"/>
    </row>
    <row r="343" spans="1:15">
      <c r="A343" s="52" t="s">
        <v>254</v>
      </c>
      <c r="B343" s="53" t="s">
        <v>41</v>
      </c>
      <c r="C343" s="42"/>
      <c r="D343" s="49"/>
      <c r="E343" s="49"/>
      <c r="F343" s="66">
        <v>825000</v>
      </c>
      <c r="G343" s="49"/>
      <c r="H343" s="49"/>
      <c r="I343" s="66">
        <v>825000</v>
      </c>
      <c r="J343" s="18">
        <v>100</v>
      </c>
      <c r="K343" s="67"/>
      <c r="L343" s="51"/>
      <c r="M343" s="51"/>
      <c r="N343" s="51"/>
    </row>
    <row r="344" spans="1:15">
      <c r="A344" s="55" t="s">
        <v>255</v>
      </c>
      <c r="B344" s="56" t="s">
        <v>42</v>
      </c>
      <c r="C344" s="42"/>
      <c r="D344" s="49"/>
      <c r="E344" s="49"/>
      <c r="F344" s="64">
        <v>825000</v>
      </c>
      <c r="G344" s="49"/>
      <c r="H344" s="49"/>
      <c r="I344" s="64">
        <v>825000</v>
      </c>
      <c r="J344" s="23">
        <v>100</v>
      </c>
      <c r="K344" s="62"/>
      <c r="L344" s="51"/>
      <c r="M344" s="51"/>
      <c r="N344" s="51"/>
    </row>
    <row r="345" spans="1:15">
      <c r="A345" s="52" t="s">
        <v>362</v>
      </c>
      <c r="B345" s="53" t="s">
        <v>105</v>
      </c>
      <c r="C345" s="42"/>
      <c r="D345" s="49"/>
      <c r="E345" s="49"/>
      <c r="F345" s="16">
        <v>14733430</v>
      </c>
      <c r="G345" s="49"/>
      <c r="H345" s="49"/>
      <c r="I345" s="16">
        <v>14733000</v>
      </c>
      <c r="J345" s="18">
        <v>100</v>
      </c>
      <c r="K345" s="54"/>
      <c r="L345" s="51"/>
      <c r="M345" s="51"/>
      <c r="N345" s="51"/>
    </row>
    <row r="346" spans="1:15">
      <c r="A346" s="55" t="s">
        <v>363</v>
      </c>
      <c r="B346" s="56" t="s">
        <v>115</v>
      </c>
      <c r="C346" s="42"/>
      <c r="D346" s="49"/>
      <c r="E346" s="49"/>
      <c r="F346" s="21">
        <v>14733430</v>
      </c>
      <c r="G346" s="49"/>
      <c r="H346" s="49"/>
      <c r="I346" s="21">
        <v>14733000</v>
      </c>
      <c r="J346" s="23">
        <v>100</v>
      </c>
      <c r="K346" s="50"/>
      <c r="L346" s="51"/>
      <c r="M346" s="51"/>
      <c r="N346" s="51"/>
    </row>
    <row r="347" spans="1:15" ht="38.25">
      <c r="A347" s="47" t="s">
        <v>330</v>
      </c>
      <c r="B347" s="68" t="s">
        <v>116</v>
      </c>
      <c r="C347" s="42" t="s">
        <v>215</v>
      </c>
      <c r="D347" s="49">
        <v>1</v>
      </c>
      <c r="E347" s="49" t="s">
        <v>166</v>
      </c>
      <c r="F347" s="31">
        <v>9300000</v>
      </c>
      <c r="G347" s="49">
        <v>1</v>
      </c>
      <c r="H347" s="49" t="s">
        <v>166</v>
      </c>
      <c r="I347" s="31">
        <v>9300000</v>
      </c>
      <c r="J347" s="13">
        <v>100</v>
      </c>
      <c r="K347" s="60"/>
      <c r="L347" s="51" t="s">
        <v>139</v>
      </c>
      <c r="M347" s="51"/>
      <c r="N347" s="51"/>
    </row>
    <row r="348" spans="1:15">
      <c r="A348" s="52" t="s">
        <v>246</v>
      </c>
      <c r="B348" s="53" t="s">
        <v>34</v>
      </c>
      <c r="C348" s="42"/>
      <c r="D348" s="49"/>
      <c r="E348" s="49"/>
      <c r="F348" s="32">
        <v>2800000</v>
      </c>
      <c r="G348" s="49"/>
      <c r="H348" s="49"/>
      <c r="I348" s="32">
        <v>2800000</v>
      </c>
      <c r="J348" s="18">
        <v>100</v>
      </c>
      <c r="K348" s="61"/>
      <c r="L348" s="51"/>
      <c r="M348" s="51"/>
      <c r="N348" s="51"/>
    </row>
    <row r="349" spans="1:15">
      <c r="A349" s="55" t="s">
        <v>253</v>
      </c>
      <c r="B349" s="56" t="s">
        <v>40</v>
      </c>
      <c r="C349" s="42"/>
      <c r="D349" s="49"/>
      <c r="E349" s="49"/>
      <c r="F349" s="33">
        <v>2800000</v>
      </c>
      <c r="G349" s="49"/>
      <c r="H349" s="49"/>
      <c r="I349" s="33">
        <v>2800000</v>
      </c>
      <c r="J349" s="23">
        <v>100</v>
      </c>
      <c r="K349" s="60"/>
      <c r="L349" s="51"/>
      <c r="M349" s="51"/>
      <c r="N349" s="51"/>
    </row>
    <row r="350" spans="1:15">
      <c r="A350" s="52" t="s">
        <v>352</v>
      </c>
      <c r="B350" s="53" t="s">
        <v>78</v>
      </c>
      <c r="C350" s="42"/>
      <c r="D350" s="49"/>
      <c r="E350" s="49"/>
      <c r="F350" s="32">
        <v>6500000</v>
      </c>
      <c r="G350" s="49"/>
      <c r="H350" s="49"/>
      <c r="I350" s="32">
        <v>6500000</v>
      </c>
      <c r="J350" s="18">
        <v>100</v>
      </c>
      <c r="K350" s="61"/>
      <c r="L350" s="51"/>
      <c r="M350" s="51"/>
      <c r="N350" s="51"/>
    </row>
    <row r="351" spans="1:15">
      <c r="A351" s="55" t="s">
        <v>360</v>
      </c>
      <c r="B351" s="56" t="s">
        <v>79</v>
      </c>
      <c r="C351" s="42"/>
      <c r="D351" s="49"/>
      <c r="E351" s="49"/>
      <c r="F351" s="33">
        <v>1500000</v>
      </c>
      <c r="G351" s="49"/>
      <c r="H351" s="49"/>
      <c r="I351" s="33">
        <v>1500000</v>
      </c>
      <c r="J351" s="23">
        <v>100</v>
      </c>
      <c r="K351" s="60"/>
      <c r="L351" s="51"/>
      <c r="M351" s="51"/>
      <c r="N351" s="51"/>
    </row>
    <row r="352" spans="1:15">
      <c r="A352" s="55" t="s">
        <v>361</v>
      </c>
      <c r="B352" s="56" t="s">
        <v>117</v>
      </c>
      <c r="C352" s="42"/>
      <c r="D352" s="49"/>
      <c r="E352" s="49"/>
      <c r="F352" s="33">
        <v>5000000</v>
      </c>
      <c r="G352" s="49"/>
      <c r="H352" s="49"/>
      <c r="I352" s="33">
        <v>5000000</v>
      </c>
      <c r="J352" s="23">
        <v>100</v>
      </c>
      <c r="K352" s="60"/>
      <c r="L352" s="51"/>
      <c r="M352" s="51"/>
      <c r="N352" s="51"/>
    </row>
    <row r="353" spans="1:15" ht="25.5">
      <c r="A353" s="47" t="s">
        <v>331</v>
      </c>
      <c r="B353" s="68" t="s">
        <v>118</v>
      </c>
      <c r="C353" s="42" t="s">
        <v>216</v>
      </c>
      <c r="D353" s="49">
        <v>1</v>
      </c>
      <c r="E353" s="49" t="s">
        <v>166</v>
      </c>
      <c r="F353" s="31">
        <v>4750000</v>
      </c>
      <c r="G353" s="49">
        <v>1</v>
      </c>
      <c r="H353" s="49" t="s">
        <v>166</v>
      </c>
      <c r="I353" s="31">
        <v>4750000</v>
      </c>
      <c r="J353" s="13">
        <v>100</v>
      </c>
      <c r="K353" s="60"/>
      <c r="L353" s="51" t="s">
        <v>139</v>
      </c>
      <c r="M353" s="51"/>
      <c r="N353" s="51"/>
    </row>
    <row r="354" spans="1:15">
      <c r="A354" s="52" t="s">
        <v>246</v>
      </c>
      <c r="B354" s="53" t="s">
        <v>34</v>
      </c>
      <c r="C354" s="42"/>
      <c r="D354" s="49"/>
      <c r="E354" s="49"/>
      <c r="F354" s="32">
        <v>4330000</v>
      </c>
      <c r="G354" s="49"/>
      <c r="H354" s="49"/>
      <c r="I354" s="32">
        <v>4330000</v>
      </c>
      <c r="J354" s="18">
        <v>100</v>
      </c>
      <c r="K354" s="61"/>
      <c r="L354" s="51"/>
      <c r="M354" s="51"/>
      <c r="N354" s="51"/>
    </row>
    <row r="355" spans="1:15">
      <c r="A355" s="55" t="s">
        <v>247</v>
      </c>
      <c r="B355" s="56" t="s">
        <v>35</v>
      </c>
      <c r="C355" s="42"/>
      <c r="D355" s="49"/>
      <c r="E355" s="49"/>
      <c r="F355" s="64">
        <v>200000</v>
      </c>
      <c r="G355" s="49"/>
      <c r="H355" s="49"/>
      <c r="I355" s="64">
        <v>200000</v>
      </c>
      <c r="J355" s="23">
        <v>100</v>
      </c>
      <c r="K355" s="62"/>
      <c r="L355" s="51"/>
      <c r="M355" s="51"/>
      <c r="N355" s="51"/>
    </row>
    <row r="356" spans="1:15">
      <c r="A356" s="55" t="s">
        <v>252</v>
      </c>
      <c r="B356" s="56" t="s">
        <v>39</v>
      </c>
      <c r="C356" s="42"/>
      <c r="D356" s="49"/>
      <c r="E356" s="49"/>
      <c r="F356" s="64">
        <v>230000</v>
      </c>
      <c r="G356" s="49"/>
      <c r="H356" s="49"/>
      <c r="I356" s="64">
        <v>230000</v>
      </c>
      <c r="J356" s="23">
        <v>100</v>
      </c>
      <c r="K356" s="62"/>
      <c r="L356" s="51"/>
      <c r="M356" s="51"/>
      <c r="N356" s="51"/>
    </row>
    <row r="357" spans="1:15">
      <c r="A357" s="55" t="s">
        <v>253</v>
      </c>
      <c r="B357" s="56" t="s">
        <v>40</v>
      </c>
      <c r="C357" s="42"/>
      <c r="D357" s="49"/>
      <c r="E357" s="49"/>
      <c r="F357" s="33">
        <v>3900000</v>
      </c>
      <c r="G357" s="49"/>
      <c r="H357" s="49"/>
      <c r="I357" s="33">
        <v>3900000</v>
      </c>
      <c r="J357" s="23">
        <v>100</v>
      </c>
      <c r="K357" s="60"/>
      <c r="L357" s="51"/>
      <c r="M357" s="51"/>
      <c r="N357" s="51"/>
    </row>
    <row r="358" spans="1:15">
      <c r="A358" s="52" t="s">
        <v>256</v>
      </c>
      <c r="B358" s="53" t="s">
        <v>43</v>
      </c>
      <c r="C358" s="42"/>
      <c r="D358" s="49"/>
      <c r="E358" s="49"/>
      <c r="F358" s="66">
        <v>420000</v>
      </c>
      <c r="G358" s="49"/>
      <c r="H358" s="49"/>
      <c r="I358" s="66">
        <v>420000</v>
      </c>
      <c r="J358" s="18">
        <v>100</v>
      </c>
      <c r="K358" s="67"/>
      <c r="L358" s="51"/>
      <c r="M358" s="51"/>
      <c r="N358" s="51"/>
    </row>
    <row r="359" spans="1:15">
      <c r="A359" s="55" t="s">
        <v>257</v>
      </c>
      <c r="B359" s="56" t="s">
        <v>44</v>
      </c>
      <c r="C359" s="42"/>
      <c r="D359" s="49"/>
      <c r="E359" s="49"/>
      <c r="F359" s="64">
        <v>420000</v>
      </c>
      <c r="G359" s="49"/>
      <c r="H359" s="49"/>
      <c r="I359" s="64">
        <v>420000</v>
      </c>
      <c r="J359" s="23">
        <v>100</v>
      </c>
      <c r="K359" s="62"/>
      <c r="L359" s="51"/>
      <c r="M359" s="51"/>
      <c r="N359" s="51"/>
    </row>
    <row r="360" spans="1:15" s="115" customFormat="1">
      <c r="A360" s="114" t="s">
        <v>392</v>
      </c>
      <c r="B360" s="41" t="s">
        <v>393</v>
      </c>
      <c r="C360" s="111"/>
      <c r="D360" s="112"/>
      <c r="E360" s="112"/>
      <c r="F360" s="109">
        <f>F361+F368+F375</f>
        <v>12142500</v>
      </c>
      <c r="G360" s="112"/>
      <c r="H360" s="112"/>
      <c r="I360" s="109">
        <f>I361+I368+I375</f>
        <v>12142500</v>
      </c>
      <c r="J360" s="102"/>
      <c r="K360" s="117"/>
      <c r="L360" s="112"/>
      <c r="M360" s="112"/>
      <c r="N360" s="112"/>
      <c r="O360" s="119">
        <f>F360-I360</f>
        <v>0</v>
      </c>
    </row>
    <row r="361" spans="1:15" ht="25.5">
      <c r="A361" s="47" t="s">
        <v>332</v>
      </c>
      <c r="B361" s="48" t="s">
        <v>119</v>
      </c>
      <c r="C361" s="42" t="s">
        <v>217</v>
      </c>
      <c r="D361" s="49">
        <v>1</v>
      </c>
      <c r="E361" s="49" t="s">
        <v>166</v>
      </c>
      <c r="F361" s="31">
        <v>2292500</v>
      </c>
      <c r="G361" s="49">
        <v>1</v>
      </c>
      <c r="H361" s="49" t="s">
        <v>166</v>
      </c>
      <c r="I361" s="31">
        <v>2292500</v>
      </c>
      <c r="J361" s="13">
        <v>100</v>
      </c>
      <c r="K361" s="60"/>
      <c r="L361" s="51"/>
      <c r="M361" s="93" t="s">
        <v>165</v>
      </c>
      <c r="N361" s="51"/>
    </row>
    <row r="362" spans="1:15">
      <c r="A362" s="52" t="s">
        <v>246</v>
      </c>
      <c r="B362" s="53" t="s">
        <v>34</v>
      </c>
      <c r="C362" s="42"/>
      <c r="D362" s="49"/>
      <c r="E362" s="49"/>
      <c r="F362" s="66">
        <v>767500</v>
      </c>
      <c r="G362" s="49"/>
      <c r="H362" s="49"/>
      <c r="I362" s="66">
        <v>767500</v>
      </c>
      <c r="J362" s="18">
        <v>100</v>
      </c>
      <c r="K362" s="67"/>
      <c r="L362" s="51"/>
      <c r="M362" s="51"/>
      <c r="N362" s="51"/>
    </row>
    <row r="363" spans="1:15">
      <c r="A363" s="55" t="s">
        <v>247</v>
      </c>
      <c r="B363" s="56" t="s">
        <v>35</v>
      </c>
      <c r="C363" s="42"/>
      <c r="D363" s="49"/>
      <c r="E363" s="49"/>
      <c r="F363" s="64">
        <v>110000</v>
      </c>
      <c r="G363" s="49"/>
      <c r="H363" s="49"/>
      <c r="I363" s="64">
        <v>110000</v>
      </c>
      <c r="J363" s="23">
        <v>100</v>
      </c>
      <c r="K363" s="62"/>
      <c r="L363" s="51"/>
      <c r="M363" s="51"/>
      <c r="N363" s="51"/>
    </row>
    <row r="364" spans="1:15">
      <c r="A364" s="55" t="s">
        <v>252</v>
      </c>
      <c r="B364" s="56" t="s">
        <v>39</v>
      </c>
      <c r="C364" s="42"/>
      <c r="D364" s="49"/>
      <c r="E364" s="49"/>
      <c r="F364" s="72">
        <v>50000</v>
      </c>
      <c r="G364" s="49"/>
      <c r="H364" s="49"/>
      <c r="I364" s="72">
        <v>50000</v>
      </c>
      <c r="J364" s="23">
        <v>100</v>
      </c>
      <c r="K364" s="73"/>
      <c r="L364" s="51"/>
      <c r="M364" s="51"/>
      <c r="N364" s="51"/>
    </row>
    <row r="365" spans="1:15">
      <c r="A365" s="55" t="s">
        <v>253</v>
      </c>
      <c r="B365" s="56" t="s">
        <v>40</v>
      </c>
      <c r="C365" s="42"/>
      <c r="D365" s="49"/>
      <c r="E365" s="49"/>
      <c r="F365" s="64">
        <v>607500</v>
      </c>
      <c r="G365" s="49"/>
      <c r="H365" s="49"/>
      <c r="I365" s="64">
        <v>607500</v>
      </c>
      <c r="J365" s="23">
        <v>100</v>
      </c>
      <c r="K365" s="62"/>
      <c r="L365" s="51"/>
      <c r="M365" s="51"/>
      <c r="N365" s="51"/>
    </row>
    <row r="366" spans="1:15">
      <c r="A366" s="52" t="s">
        <v>254</v>
      </c>
      <c r="B366" s="53" t="s">
        <v>41</v>
      </c>
      <c r="C366" s="42"/>
      <c r="D366" s="49"/>
      <c r="E366" s="49"/>
      <c r="F366" s="32">
        <v>1525000</v>
      </c>
      <c r="G366" s="49"/>
      <c r="H366" s="49"/>
      <c r="I366" s="32">
        <v>1525000</v>
      </c>
      <c r="J366" s="18">
        <v>100</v>
      </c>
      <c r="K366" s="61"/>
      <c r="L366" s="51"/>
      <c r="M366" s="51"/>
      <c r="N366" s="51"/>
    </row>
    <row r="367" spans="1:15">
      <c r="A367" s="55" t="s">
        <v>255</v>
      </c>
      <c r="B367" s="56" t="s">
        <v>42</v>
      </c>
      <c r="C367" s="42"/>
      <c r="D367" s="49"/>
      <c r="E367" s="49"/>
      <c r="F367" s="33">
        <v>1525000</v>
      </c>
      <c r="G367" s="49"/>
      <c r="H367" s="49"/>
      <c r="I367" s="33">
        <v>1525000</v>
      </c>
      <c r="J367" s="23">
        <v>100</v>
      </c>
      <c r="K367" s="60"/>
      <c r="L367" s="51"/>
      <c r="M367" s="51"/>
      <c r="N367" s="51"/>
    </row>
    <row r="368" spans="1:15" ht="25.5">
      <c r="A368" s="47" t="s">
        <v>333</v>
      </c>
      <c r="B368" s="68" t="s">
        <v>120</v>
      </c>
      <c r="C368" s="42" t="s">
        <v>218</v>
      </c>
      <c r="D368" s="49">
        <v>1</v>
      </c>
      <c r="E368" s="49" t="s">
        <v>166</v>
      </c>
      <c r="F368" s="31">
        <v>3277500</v>
      </c>
      <c r="G368" s="49">
        <v>1</v>
      </c>
      <c r="H368" s="49" t="s">
        <v>166</v>
      </c>
      <c r="I368" s="31">
        <v>3277500</v>
      </c>
      <c r="J368" s="13">
        <v>100</v>
      </c>
      <c r="K368" s="60"/>
      <c r="L368" s="51"/>
      <c r="M368" s="51" t="s">
        <v>159</v>
      </c>
      <c r="N368" s="51"/>
    </row>
    <row r="369" spans="1:15">
      <c r="A369" s="52" t="s">
        <v>246</v>
      </c>
      <c r="B369" s="53" t="s">
        <v>34</v>
      </c>
      <c r="C369" s="42"/>
      <c r="D369" s="49"/>
      <c r="E369" s="49"/>
      <c r="F369" s="32">
        <v>2857500</v>
      </c>
      <c r="G369" s="49"/>
      <c r="H369" s="49"/>
      <c r="I369" s="32">
        <v>2857500</v>
      </c>
      <c r="J369" s="18">
        <v>100</v>
      </c>
      <c r="K369" s="61"/>
      <c r="L369" s="51"/>
      <c r="M369" s="51"/>
      <c r="N369" s="51"/>
    </row>
    <row r="370" spans="1:15">
      <c r="A370" s="55" t="s">
        <v>247</v>
      </c>
      <c r="B370" s="56" t="s">
        <v>35</v>
      </c>
      <c r="C370" s="42"/>
      <c r="D370" s="49"/>
      <c r="E370" s="49"/>
      <c r="F370" s="64">
        <v>250000</v>
      </c>
      <c r="G370" s="49"/>
      <c r="H370" s="49"/>
      <c r="I370" s="64">
        <v>250000</v>
      </c>
      <c r="J370" s="23">
        <v>100</v>
      </c>
      <c r="K370" s="62"/>
      <c r="L370" s="51"/>
      <c r="M370" s="51"/>
      <c r="N370" s="51"/>
    </row>
    <row r="371" spans="1:15">
      <c r="A371" s="55" t="s">
        <v>252</v>
      </c>
      <c r="B371" s="56" t="s">
        <v>39</v>
      </c>
      <c r="C371" s="42"/>
      <c r="D371" s="49"/>
      <c r="E371" s="49"/>
      <c r="F371" s="64">
        <v>230000</v>
      </c>
      <c r="G371" s="49"/>
      <c r="H371" s="49"/>
      <c r="I371" s="64">
        <v>230000</v>
      </c>
      <c r="J371" s="23">
        <v>100</v>
      </c>
      <c r="K371" s="62"/>
      <c r="L371" s="51"/>
      <c r="M371" s="51"/>
      <c r="N371" s="51"/>
    </row>
    <row r="372" spans="1:15">
      <c r="A372" s="55" t="s">
        <v>253</v>
      </c>
      <c r="B372" s="56" t="s">
        <v>40</v>
      </c>
      <c r="C372" s="42"/>
      <c r="D372" s="49"/>
      <c r="E372" s="49"/>
      <c r="F372" s="33">
        <v>2377500</v>
      </c>
      <c r="G372" s="49"/>
      <c r="H372" s="49"/>
      <c r="I372" s="33">
        <v>2377500</v>
      </c>
      <c r="J372" s="23">
        <v>100</v>
      </c>
      <c r="K372" s="60"/>
      <c r="L372" s="51"/>
      <c r="M372" s="51"/>
      <c r="N372" s="51"/>
    </row>
    <row r="373" spans="1:15">
      <c r="A373" s="52" t="s">
        <v>256</v>
      </c>
      <c r="B373" s="53" t="s">
        <v>43</v>
      </c>
      <c r="C373" s="42"/>
      <c r="D373" s="49"/>
      <c r="E373" s="49"/>
      <c r="F373" s="66">
        <v>420000</v>
      </c>
      <c r="G373" s="49"/>
      <c r="H373" s="49"/>
      <c r="I373" s="66">
        <v>420000</v>
      </c>
      <c r="J373" s="18">
        <v>100</v>
      </c>
      <c r="K373" s="67"/>
      <c r="L373" s="51"/>
      <c r="M373" s="51"/>
      <c r="N373" s="51"/>
    </row>
    <row r="374" spans="1:15">
      <c r="A374" s="55" t="s">
        <v>257</v>
      </c>
      <c r="B374" s="56" t="s">
        <v>44</v>
      </c>
      <c r="C374" s="42"/>
      <c r="D374" s="49"/>
      <c r="E374" s="49"/>
      <c r="F374" s="64">
        <v>420000</v>
      </c>
      <c r="G374" s="49"/>
      <c r="H374" s="49"/>
      <c r="I374" s="64">
        <v>420000</v>
      </c>
      <c r="J374" s="23">
        <v>100</v>
      </c>
      <c r="K374" s="62"/>
      <c r="L374" s="51"/>
      <c r="M374" s="51"/>
      <c r="N374" s="51"/>
    </row>
    <row r="375" spans="1:15">
      <c r="A375" s="47" t="s">
        <v>334</v>
      </c>
      <c r="B375" s="68" t="s">
        <v>121</v>
      </c>
      <c r="C375" s="42" t="s">
        <v>219</v>
      </c>
      <c r="D375" s="49">
        <v>1</v>
      </c>
      <c r="E375" s="49" t="s">
        <v>166</v>
      </c>
      <c r="F375" s="31">
        <v>6572500</v>
      </c>
      <c r="G375" s="49">
        <v>1</v>
      </c>
      <c r="H375" s="49" t="s">
        <v>166</v>
      </c>
      <c r="I375" s="31">
        <v>6572500</v>
      </c>
      <c r="J375" s="13">
        <v>100</v>
      </c>
      <c r="K375" s="60"/>
      <c r="L375" s="51"/>
      <c r="M375" s="51" t="s">
        <v>159</v>
      </c>
      <c r="N375" s="51"/>
    </row>
    <row r="376" spans="1:15">
      <c r="A376" s="52" t="s">
        <v>246</v>
      </c>
      <c r="B376" s="53" t="s">
        <v>34</v>
      </c>
      <c r="C376" s="42"/>
      <c r="D376" s="49"/>
      <c r="E376" s="49"/>
      <c r="F376" s="32">
        <v>3632500</v>
      </c>
      <c r="G376" s="49"/>
      <c r="H376" s="49"/>
      <c r="I376" s="32">
        <v>3632500</v>
      </c>
      <c r="J376" s="18">
        <v>100</v>
      </c>
      <c r="K376" s="61"/>
      <c r="L376" s="51"/>
      <c r="M376" s="51"/>
      <c r="N376" s="51"/>
    </row>
    <row r="377" spans="1:15">
      <c r="A377" s="55" t="s">
        <v>247</v>
      </c>
      <c r="B377" s="56" t="s">
        <v>35</v>
      </c>
      <c r="C377" s="42"/>
      <c r="D377" s="49"/>
      <c r="E377" s="49"/>
      <c r="F377" s="64">
        <v>250000</v>
      </c>
      <c r="G377" s="49"/>
      <c r="H377" s="49"/>
      <c r="I377" s="64">
        <v>250000</v>
      </c>
      <c r="J377" s="23">
        <v>100</v>
      </c>
      <c r="K377" s="62"/>
      <c r="L377" s="51"/>
      <c r="M377" s="51"/>
      <c r="N377" s="51"/>
    </row>
    <row r="378" spans="1:15">
      <c r="A378" s="55" t="s">
        <v>252</v>
      </c>
      <c r="B378" s="56" t="s">
        <v>39</v>
      </c>
      <c r="C378" s="42"/>
      <c r="D378" s="49"/>
      <c r="E378" s="49"/>
      <c r="F378" s="64">
        <v>300000</v>
      </c>
      <c r="G378" s="49"/>
      <c r="H378" s="49"/>
      <c r="I378" s="64">
        <v>300000</v>
      </c>
      <c r="J378" s="23">
        <v>100</v>
      </c>
      <c r="K378" s="62"/>
      <c r="L378" s="51"/>
      <c r="M378" s="51"/>
      <c r="N378" s="51"/>
    </row>
    <row r="379" spans="1:15">
      <c r="A379" s="55" t="s">
        <v>253</v>
      </c>
      <c r="B379" s="56" t="s">
        <v>40</v>
      </c>
      <c r="C379" s="42"/>
      <c r="D379" s="49"/>
      <c r="E379" s="49"/>
      <c r="F379" s="33">
        <v>3082500</v>
      </c>
      <c r="G379" s="49"/>
      <c r="H379" s="49"/>
      <c r="I379" s="33">
        <v>3082500</v>
      </c>
      <c r="J379" s="23">
        <v>100</v>
      </c>
      <c r="K379" s="60"/>
      <c r="L379" s="51"/>
      <c r="M379" s="51"/>
      <c r="N379" s="51"/>
    </row>
    <row r="380" spans="1:15">
      <c r="A380" s="52" t="s">
        <v>256</v>
      </c>
      <c r="B380" s="53" t="s">
        <v>43</v>
      </c>
      <c r="C380" s="42"/>
      <c r="D380" s="49"/>
      <c r="E380" s="49"/>
      <c r="F380" s="32">
        <v>2940000</v>
      </c>
      <c r="G380" s="49"/>
      <c r="H380" s="49"/>
      <c r="I380" s="32">
        <v>2940000</v>
      </c>
      <c r="J380" s="18">
        <v>100</v>
      </c>
      <c r="K380" s="61"/>
      <c r="L380" s="51"/>
      <c r="M380" s="51"/>
      <c r="N380" s="51"/>
    </row>
    <row r="381" spans="1:15">
      <c r="A381" s="55" t="s">
        <v>257</v>
      </c>
      <c r="B381" s="56" t="s">
        <v>44</v>
      </c>
      <c r="C381" s="42"/>
      <c r="D381" s="49"/>
      <c r="E381" s="49"/>
      <c r="F381" s="33">
        <v>2940000</v>
      </c>
      <c r="G381" s="49"/>
      <c r="H381" s="49"/>
      <c r="I381" s="33">
        <v>2940000</v>
      </c>
      <c r="J381" s="23">
        <v>100</v>
      </c>
      <c r="K381" s="60"/>
      <c r="L381" s="51"/>
      <c r="M381" s="51"/>
      <c r="N381" s="51"/>
    </row>
    <row r="382" spans="1:15">
      <c r="A382" s="95" t="s">
        <v>335</v>
      </c>
      <c r="B382" s="41" t="s">
        <v>122</v>
      </c>
      <c r="C382" s="42"/>
      <c r="D382" s="49"/>
      <c r="E382" s="49"/>
      <c r="F382" s="80">
        <v>50860000</v>
      </c>
      <c r="G382" s="49"/>
      <c r="H382" s="49"/>
      <c r="I382" s="80">
        <v>50860000</v>
      </c>
      <c r="J382" s="102">
        <v>100</v>
      </c>
      <c r="K382" s="81"/>
      <c r="L382" s="51"/>
      <c r="M382" s="51"/>
      <c r="N382" s="51"/>
      <c r="O382" s="108">
        <f>I383+I396</f>
        <v>50860000</v>
      </c>
    </row>
    <row r="383" spans="1:15">
      <c r="A383" s="40" t="s">
        <v>394</v>
      </c>
      <c r="B383" s="41" t="s">
        <v>395</v>
      </c>
      <c r="C383" s="42"/>
      <c r="D383" s="49"/>
      <c r="E383" s="49"/>
      <c r="F383" s="109">
        <f>F384+F387</f>
        <v>21795000</v>
      </c>
      <c r="G383" s="49"/>
      <c r="H383" s="49"/>
      <c r="I383" s="109">
        <f>I384+I387</f>
        <v>21795000</v>
      </c>
      <c r="J383" s="102"/>
      <c r="K383" s="81"/>
      <c r="L383" s="51"/>
      <c r="M383" s="51"/>
      <c r="N383" s="51"/>
      <c r="O383" s="108">
        <f>F383-I383</f>
        <v>0</v>
      </c>
    </row>
    <row r="384" spans="1:15" ht="38.25">
      <c r="A384" s="47" t="s">
        <v>336</v>
      </c>
      <c r="B384" s="48" t="s">
        <v>123</v>
      </c>
      <c r="C384" s="42" t="s">
        <v>220</v>
      </c>
      <c r="D384" s="49">
        <v>1</v>
      </c>
      <c r="E384" s="49" t="s">
        <v>166</v>
      </c>
      <c r="F384" s="31">
        <v>4500000</v>
      </c>
      <c r="G384" s="49">
        <v>1</v>
      </c>
      <c r="H384" s="49" t="s">
        <v>166</v>
      </c>
      <c r="I384" s="31">
        <v>4500000</v>
      </c>
      <c r="J384" s="13">
        <v>100</v>
      </c>
      <c r="K384" s="60" t="s">
        <v>161</v>
      </c>
      <c r="L384" s="51"/>
      <c r="M384" s="51"/>
      <c r="N384" s="51"/>
    </row>
    <row r="385" spans="1:15" ht="18">
      <c r="A385" s="52" t="s">
        <v>266</v>
      </c>
      <c r="B385" s="78" t="s">
        <v>89</v>
      </c>
      <c r="C385" s="42"/>
      <c r="D385" s="49"/>
      <c r="E385" s="49"/>
      <c r="F385" s="32">
        <v>4500000</v>
      </c>
      <c r="G385" s="49"/>
      <c r="H385" s="49"/>
      <c r="I385" s="32">
        <v>4500000</v>
      </c>
      <c r="J385" s="18">
        <v>100</v>
      </c>
      <c r="K385" s="61"/>
      <c r="L385" s="51"/>
      <c r="M385" s="51"/>
      <c r="N385" s="51"/>
    </row>
    <row r="386" spans="1:15" ht="22.5">
      <c r="A386" s="65" t="s">
        <v>267</v>
      </c>
      <c r="B386" s="63" t="s">
        <v>90</v>
      </c>
      <c r="C386" s="42"/>
      <c r="D386" s="49"/>
      <c r="E386" s="49"/>
      <c r="F386" s="33">
        <v>4500000</v>
      </c>
      <c r="G386" s="49"/>
      <c r="H386" s="49"/>
      <c r="I386" s="33">
        <v>4500000</v>
      </c>
      <c r="J386" s="23">
        <v>100</v>
      </c>
      <c r="K386" s="60"/>
      <c r="L386" s="51"/>
      <c r="M386" s="51"/>
      <c r="N386" s="51"/>
    </row>
    <row r="387" spans="1:15" ht="63.75">
      <c r="A387" s="47" t="s">
        <v>337</v>
      </c>
      <c r="B387" s="48" t="s">
        <v>124</v>
      </c>
      <c r="C387" s="42" t="s">
        <v>221</v>
      </c>
      <c r="D387" s="49">
        <v>1</v>
      </c>
      <c r="E387" s="49" t="s">
        <v>166</v>
      </c>
      <c r="F387" s="11">
        <v>17295000</v>
      </c>
      <c r="G387" s="49">
        <v>1</v>
      </c>
      <c r="H387" s="49" t="s">
        <v>166</v>
      </c>
      <c r="I387" s="11">
        <v>17295000</v>
      </c>
      <c r="J387" s="13">
        <v>100</v>
      </c>
      <c r="K387" s="50" t="s">
        <v>161</v>
      </c>
      <c r="L387" s="51"/>
      <c r="M387" s="51"/>
      <c r="N387" s="51"/>
    </row>
    <row r="388" spans="1:15">
      <c r="A388" s="52" t="s">
        <v>246</v>
      </c>
      <c r="B388" s="53" t="s">
        <v>34</v>
      </c>
      <c r="C388" s="42"/>
      <c r="D388" s="49"/>
      <c r="E388" s="49"/>
      <c r="F388" s="32">
        <v>2895000</v>
      </c>
      <c r="G388" s="49"/>
      <c r="H388" s="49"/>
      <c r="I388" s="32">
        <v>2895000</v>
      </c>
      <c r="J388" s="18">
        <v>100</v>
      </c>
      <c r="K388" s="61"/>
      <c r="L388" s="51"/>
      <c r="M388" s="51"/>
      <c r="N388" s="51"/>
    </row>
    <row r="389" spans="1:15">
      <c r="A389" s="55" t="s">
        <v>247</v>
      </c>
      <c r="B389" s="56" t="s">
        <v>35</v>
      </c>
      <c r="C389" s="42"/>
      <c r="D389" s="49"/>
      <c r="E389" s="49"/>
      <c r="F389" s="72">
        <v>70000</v>
      </c>
      <c r="G389" s="49"/>
      <c r="H389" s="49"/>
      <c r="I389" s="72">
        <v>70000</v>
      </c>
      <c r="J389" s="23">
        <v>100</v>
      </c>
      <c r="K389" s="73"/>
      <c r="L389" s="51"/>
      <c r="M389" s="51"/>
      <c r="N389" s="51"/>
    </row>
    <row r="390" spans="1:15">
      <c r="A390" s="55" t="s">
        <v>252</v>
      </c>
      <c r="B390" s="56" t="s">
        <v>39</v>
      </c>
      <c r="C390" s="42"/>
      <c r="D390" s="49"/>
      <c r="E390" s="49"/>
      <c r="F390" s="64">
        <v>200000</v>
      </c>
      <c r="G390" s="49"/>
      <c r="H390" s="49"/>
      <c r="I390" s="64">
        <v>200000</v>
      </c>
      <c r="J390" s="23">
        <v>100</v>
      </c>
      <c r="K390" s="62"/>
      <c r="L390" s="51"/>
      <c r="M390" s="51"/>
      <c r="N390" s="51"/>
    </row>
    <row r="391" spans="1:15">
      <c r="A391" s="55" t="s">
        <v>253</v>
      </c>
      <c r="B391" s="56" t="s">
        <v>40</v>
      </c>
      <c r="C391" s="42"/>
      <c r="D391" s="49"/>
      <c r="E391" s="49"/>
      <c r="F391" s="33">
        <v>2625000</v>
      </c>
      <c r="G391" s="49"/>
      <c r="H391" s="49"/>
      <c r="I391" s="33">
        <v>2625000</v>
      </c>
      <c r="J391" s="23">
        <v>100</v>
      </c>
      <c r="K391" s="60"/>
      <c r="L391" s="51"/>
      <c r="M391" s="51"/>
      <c r="N391" s="51"/>
    </row>
    <row r="392" spans="1:15">
      <c r="A392" s="52" t="s">
        <v>254</v>
      </c>
      <c r="B392" s="53" t="s">
        <v>41</v>
      </c>
      <c r="C392" s="42"/>
      <c r="D392" s="49"/>
      <c r="E392" s="49"/>
      <c r="F392" s="32">
        <v>1200000</v>
      </c>
      <c r="G392" s="49"/>
      <c r="H392" s="49"/>
      <c r="I392" s="32">
        <v>1200000</v>
      </c>
      <c r="J392" s="18">
        <v>100</v>
      </c>
      <c r="K392" s="61"/>
      <c r="L392" s="51"/>
      <c r="M392" s="51"/>
      <c r="N392" s="51"/>
    </row>
    <row r="393" spans="1:15" ht="22.5">
      <c r="A393" s="55" t="s">
        <v>354</v>
      </c>
      <c r="B393" s="63" t="s">
        <v>86</v>
      </c>
      <c r="C393" s="42"/>
      <c r="D393" s="49"/>
      <c r="E393" s="49"/>
      <c r="F393" s="33">
        <v>1200000</v>
      </c>
      <c r="G393" s="49"/>
      <c r="H393" s="49"/>
      <c r="I393" s="33">
        <v>1200000</v>
      </c>
      <c r="J393" s="23">
        <v>100</v>
      </c>
      <c r="K393" s="60"/>
      <c r="L393" s="51"/>
      <c r="M393" s="51"/>
      <c r="N393" s="51"/>
    </row>
    <row r="394" spans="1:15" ht="18">
      <c r="A394" s="52" t="s">
        <v>266</v>
      </c>
      <c r="B394" s="78" t="s">
        <v>89</v>
      </c>
      <c r="C394" s="42"/>
      <c r="D394" s="49"/>
      <c r="E394" s="49"/>
      <c r="F394" s="16">
        <v>13200000</v>
      </c>
      <c r="G394" s="49"/>
      <c r="H394" s="49"/>
      <c r="I394" s="16">
        <v>13200000</v>
      </c>
      <c r="J394" s="18">
        <v>100</v>
      </c>
      <c r="K394" s="54"/>
      <c r="L394" s="51"/>
      <c r="M394" s="51"/>
      <c r="N394" s="51"/>
    </row>
    <row r="395" spans="1:15" ht="22.5">
      <c r="A395" s="65" t="s">
        <v>267</v>
      </c>
      <c r="B395" s="63" t="s">
        <v>90</v>
      </c>
      <c r="C395" s="42"/>
      <c r="D395" s="49"/>
      <c r="E395" s="49"/>
      <c r="F395" s="21">
        <v>13200000</v>
      </c>
      <c r="G395" s="49"/>
      <c r="H395" s="49"/>
      <c r="I395" s="21">
        <v>13200000</v>
      </c>
      <c r="J395" s="23">
        <v>100</v>
      </c>
      <c r="K395" s="50"/>
      <c r="L395" s="51"/>
      <c r="M395" s="51"/>
      <c r="N395" s="51"/>
    </row>
    <row r="396" spans="1:15" s="115" customFormat="1">
      <c r="A396" s="110" t="s">
        <v>396</v>
      </c>
      <c r="B396" s="116" t="s">
        <v>397</v>
      </c>
      <c r="C396" s="111"/>
      <c r="D396" s="112"/>
      <c r="E396" s="112"/>
      <c r="F396" s="109">
        <f>F397</f>
        <v>29065000</v>
      </c>
      <c r="G396" s="112"/>
      <c r="H396" s="112"/>
      <c r="I396" s="109">
        <f>I397</f>
        <v>29065000</v>
      </c>
      <c r="J396" s="102"/>
      <c r="K396" s="81"/>
      <c r="L396" s="112"/>
      <c r="M396" s="112"/>
      <c r="N396" s="112"/>
      <c r="O396" s="119">
        <f>F396-I396</f>
        <v>0</v>
      </c>
    </row>
    <row r="397" spans="1:15" ht="25.5">
      <c r="A397" s="47" t="s">
        <v>338</v>
      </c>
      <c r="B397" s="48" t="s">
        <v>125</v>
      </c>
      <c r="C397" s="42" t="s">
        <v>222</v>
      </c>
      <c r="D397" s="49">
        <v>1</v>
      </c>
      <c r="E397" s="49" t="s">
        <v>166</v>
      </c>
      <c r="F397" s="11">
        <v>29065000</v>
      </c>
      <c r="G397" s="49">
        <v>1</v>
      </c>
      <c r="H397" s="49" t="s">
        <v>166</v>
      </c>
      <c r="I397" s="11">
        <v>29065000</v>
      </c>
      <c r="J397" s="13">
        <v>100</v>
      </c>
      <c r="K397" s="50" t="s">
        <v>161</v>
      </c>
      <c r="L397" s="51"/>
      <c r="M397" s="51"/>
      <c r="N397" s="51"/>
    </row>
    <row r="398" spans="1:15">
      <c r="A398" s="52" t="s">
        <v>246</v>
      </c>
      <c r="B398" s="53" t="s">
        <v>34</v>
      </c>
      <c r="C398" s="42"/>
      <c r="D398" s="49"/>
      <c r="E398" s="49"/>
      <c r="F398" s="32">
        <v>5220000</v>
      </c>
      <c r="G398" s="49"/>
      <c r="H398" s="49"/>
      <c r="I398" s="32">
        <v>5220000</v>
      </c>
      <c r="J398" s="18">
        <v>100</v>
      </c>
      <c r="K398" s="61"/>
      <c r="L398" s="51"/>
      <c r="M398" s="51"/>
      <c r="N398" s="51"/>
    </row>
    <row r="399" spans="1:15">
      <c r="A399" s="55" t="s">
        <v>247</v>
      </c>
      <c r="B399" s="56" t="s">
        <v>35</v>
      </c>
      <c r="C399" s="42"/>
      <c r="D399" s="49"/>
      <c r="E399" s="49"/>
      <c r="F399" s="72">
        <v>70000</v>
      </c>
      <c r="G399" s="49"/>
      <c r="H399" s="49"/>
      <c r="I399" s="72">
        <v>70000</v>
      </c>
      <c r="J399" s="23">
        <v>100</v>
      </c>
      <c r="K399" s="73"/>
      <c r="L399" s="51"/>
      <c r="M399" s="51"/>
      <c r="N399" s="51"/>
    </row>
    <row r="400" spans="1:15">
      <c r="A400" s="55" t="s">
        <v>252</v>
      </c>
      <c r="B400" s="56" t="s">
        <v>39</v>
      </c>
      <c r="C400" s="42"/>
      <c r="D400" s="49"/>
      <c r="E400" s="49"/>
      <c r="F400" s="72">
        <v>40000</v>
      </c>
      <c r="G400" s="49"/>
      <c r="H400" s="49"/>
      <c r="I400" s="72">
        <v>40000</v>
      </c>
      <c r="J400" s="23">
        <v>100</v>
      </c>
      <c r="K400" s="73"/>
      <c r="L400" s="51"/>
      <c r="M400" s="51"/>
      <c r="N400" s="51"/>
    </row>
    <row r="401" spans="1:15">
      <c r="A401" s="55" t="s">
        <v>253</v>
      </c>
      <c r="B401" s="56" t="s">
        <v>40</v>
      </c>
      <c r="C401" s="42"/>
      <c r="D401" s="49"/>
      <c r="E401" s="49"/>
      <c r="F401" s="33">
        <v>2310000</v>
      </c>
      <c r="G401" s="49"/>
      <c r="H401" s="49"/>
      <c r="I401" s="33">
        <v>2310000</v>
      </c>
      <c r="J401" s="23">
        <v>100</v>
      </c>
      <c r="K401" s="60"/>
      <c r="L401" s="51"/>
      <c r="M401" s="51"/>
      <c r="N401" s="51"/>
    </row>
    <row r="402" spans="1:15">
      <c r="A402" s="65" t="s">
        <v>248</v>
      </c>
      <c r="B402" s="56" t="s">
        <v>54</v>
      </c>
      <c r="C402" s="42"/>
      <c r="D402" s="49"/>
      <c r="E402" s="49"/>
      <c r="F402" s="33">
        <v>2800000</v>
      </c>
      <c r="G402" s="49"/>
      <c r="H402" s="49"/>
      <c r="I402" s="33">
        <v>2800000</v>
      </c>
      <c r="J402" s="23">
        <v>100</v>
      </c>
      <c r="K402" s="60"/>
      <c r="L402" s="51"/>
      <c r="M402" s="51"/>
      <c r="N402" s="51"/>
    </row>
    <row r="403" spans="1:15">
      <c r="A403" s="52" t="s">
        <v>254</v>
      </c>
      <c r="B403" s="53" t="s">
        <v>41</v>
      </c>
      <c r="C403" s="42"/>
      <c r="D403" s="49"/>
      <c r="E403" s="49"/>
      <c r="F403" s="32">
        <v>1125000</v>
      </c>
      <c r="G403" s="49"/>
      <c r="H403" s="49"/>
      <c r="I403" s="32">
        <v>1125000</v>
      </c>
      <c r="J403" s="18">
        <v>100</v>
      </c>
      <c r="K403" s="61"/>
      <c r="L403" s="51"/>
      <c r="M403" s="51"/>
      <c r="N403" s="51"/>
    </row>
    <row r="404" spans="1:15" ht="22.5">
      <c r="A404" s="55" t="s">
        <v>354</v>
      </c>
      <c r="B404" s="63" t="s">
        <v>86</v>
      </c>
      <c r="C404" s="42"/>
      <c r="D404" s="49"/>
      <c r="E404" s="49"/>
      <c r="F404" s="33">
        <v>1125000</v>
      </c>
      <c r="G404" s="49"/>
      <c r="H404" s="49"/>
      <c r="I404" s="33">
        <v>1125000</v>
      </c>
      <c r="J404" s="23">
        <v>100</v>
      </c>
      <c r="K404" s="60"/>
      <c r="L404" s="51"/>
      <c r="M404" s="51"/>
      <c r="N404" s="51"/>
    </row>
    <row r="405" spans="1:15" ht="18">
      <c r="A405" s="52" t="s">
        <v>266</v>
      </c>
      <c r="B405" s="78" t="s">
        <v>89</v>
      </c>
      <c r="C405" s="42"/>
      <c r="D405" s="49"/>
      <c r="E405" s="49"/>
      <c r="F405" s="16">
        <v>22720000</v>
      </c>
      <c r="G405" s="49"/>
      <c r="H405" s="49"/>
      <c r="I405" s="16">
        <v>22720000</v>
      </c>
      <c r="J405" s="18">
        <v>100</v>
      </c>
      <c r="K405" s="54"/>
      <c r="L405" s="51"/>
      <c r="M405" s="51"/>
      <c r="N405" s="51"/>
    </row>
    <row r="406" spans="1:15" ht="22.5">
      <c r="A406" s="65" t="s">
        <v>267</v>
      </c>
      <c r="B406" s="63" t="s">
        <v>90</v>
      </c>
      <c r="C406" s="42"/>
      <c r="D406" s="49"/>
      <c r="E406" s="49"/>
      <c r="F406" s="21">
        <v>22720000</v>
      </c>
      <c r="G406" s="49"/>
      <c r="H406" s="49"/>
      <c r="I406" s="21">
        <v>22720000</v>
      </c>
      <c r="J406" s="23">
        <v>100</v>
      </c>
      <c r="K406" s="50"/>
      <c r="L406" s="51"/>
      <c r="M406" s="51"/>
      <c r="N406" s="51"/>
    </row>
    <row r="407" spans="1:15" ht="15">
      <c r="A407" s="43"/>
      <c r="B407" s="37" t="s">
        <v>126</v>
      </c>
      <c r="C407" s="42"/>
      <c r="D407" s="49"/>
      <c r="E407" s="49"/>
      <c r="F407" s="24">
        <v>1572903630</v>
      </c>
      <c r="G407" s="49"/>
      <c r="H407" s="49"/>
      <c r="I407" s="24">
        <v>1556636983</v>
      </c>
      <c r="J407" s="13">
        <v>100.73</v>
      </c>
      <c r="K407" s="82"/>
      <c r="L407" s="51"/>
      <c r="M407" s="51"/>
      <c r="N407" s="51"/>
      <c r="O407" s="108">
        <f>I382+I312+I212+I67</f>
        <v>1556636983</v>
      </c>
    </row>
    <row r="408" spans="1:15" ht="15">
      <c r="A408" s="43"/>
      <c r="B408" s="37" t="s">
        <v>151</v>
      </c>
      <c r="C408" s="42"/>
      <c r="D408" s="49"/>
      <c r="E408" s="49"/>
      <c r="F408" s="11">
        <v>-10606280</v>
      </c>
      <c r="G408" s="49"/>
      <c r="H408" s="49"/>
      <c r="I408" s="71">
        <v>5976533</v>
      </c>
      <c r="J408" s="83"/>
      <c r="K408" s="58"/>
      <c r="L408" s="51"/>
      <c r="M408" s="51"/>
      <c r="N408" s="51"/>
      <c r="O408" s="106">
        <f>I33-I407</f>
        <v>5976533</v>
      </c>
    </row>
    <row r="409" spans="1:15" ht="15">
      <c r="A409" s="96" t="s">
        <v>324</v>
      </c>
      <c r="B409" s="68" t="s">
        <v>127</v>
      </c>
      <c r="C409" s="42"/>
      <c r="D409" s="49"/>
      <c r="E409" s="49"/>
      <c r="F409" s="43"/>
      <c r="G409" s="49"/>
      <c r="H409" s="49"/>
      <c r="I409" s="43"/>
      <c r="J409" s="43"/>
      <c r="K409" s="51"/>
      <c r="L409" s="51"/>
      <c r="M409" s="51"/>
      <c r="N409" s="51"/>
    </row>
    <row r="410" spans="1:15">
      <c r="A410" s="84" t="s">
        <v>339</v>
      </c>
      <c r="B410" s="68" t="s">
        <v>128</v>
      </c>
      <c r="C410" s="42"/>
      <c r="D410" s="49"/>
      <c r="E410" s="49"/>
      <c r="F410" s="11">
        <v>61289730</v>
      </c>
      <c r="G410" s="49"/>
      <c r="H410" s="49"/>
      <c r="I410" s="11">
        <v>61289730</v>
      </c>
      <c r="J410" s="85">
        <v>100</v>
      </c>
      <c r="K410" s="57"/>
      <c r="L410" s="51"/>
      <c r="M410" s="51"/>
      <c r="N410" s="51"/>
    </row>
    <row r="411" spans="1:15">
      <c r="A411" s="86" t="s">
        <v>340</v>
      </c>
      <c r="B411" s="53" t="s">
        <v>129</v>
      </c>
      <c r="C411" s="42"/>
      <c r="D411" s="49"/>
      <c r="E411" s="49"/>
      <c r="F411" s="16">
        <v>61289730</v>
      </c>
      <c r="G411" s="49"/>
      <c r="H411" s="49"/>
      <c r="I411" s="16">
        <v>61289730</v>
      </c>
      <c r="J411" s="87">
        <v>100</v>
      </c>
      <c r="K411" s="76"/>
      <c r="L411" s="51"/>
      <c r="M411" s="51"/>
      <c r="N411" s="51"/>
    </row>
    <row r="412" spans="1:15">
      <c r="A412" s="55" t="s">
        <v>341</v>
      </c>
      <c r="B412" s="56" t="s">
        <v>129</v>
      </c>
      <c r="C412" s="42"/>
      <c r="D412" s="49"/>
      <c r="E412" s="49"/>
      <c r="F412" s="21">
        <v>61289730</v>
      </c>
      <c r="G412" s="49"/>
      <c r="H412" s="49"/>
      <c r="I412" s="21">
        <v>61289730</v>
      </c>
      <c r="J412" s="88">
        <v>100</v>
      </c>
      <c r="K412" s="57"/>
      <c r="L412" s="51"/>
      <c r="M412" s="51"/>
      <c r="N412" s="51"/>
    </row>
    <row r="413" spans="1:15">
      <c r="A413" s="84" t="s">
        <v>342</v>
      </c>
      <c r="B413" s="68" t="s">
        <v>130</v>
      </c>
      <c r="C413" s="42"/>
      <c r="D413" s="49"/>
      <c r="E413" s="49"/>
      <c r="F413" s="11">
        <v>50000000</v>
      </c>
      <c r="G413" s="49"/>
      <c r="H413" s="49"/>
      <c r="I413" s="11">
        <v>50000000</v>
      </c>
      <c r="J413" s="87">
        <v>100</v>
      </c>
      <c r="K413" s="50"/>
      <c r="L413" s="51"/>
      <c r="M413" s="51"/>
      <c r="N413" s="51"/>
    </row>
    <row r="414" spans="1:15">
      <c r="A414" s="86" t="s">
        <v>343</v>
      </c>
      <c r="B414" s="53" t="s">
        <v>131</v>
      </c>
      <c r="C414" s="42"/>
      <c r="D414" s="49"/>
      <c r="E414" s="49"/>
      <c r="F414" s="16">
        <v>50000000</v>
      </c>
      <c r="G414" s="49"/>
      <c r="H414" s="49"/>
      <c r="I414" s="16">
        <v>50000000</v>
      </c>
      <c r="J414" s="87">
        <v>100</v>
      </c>
      <c r="K414" s="54"/>
      <c r="L414" s="51"/>
      <c r="M414" s="51"/>
      <c r="N414" s="51"/>
    </row>
    <row r="415" spans="1:15">
      <c r="A415" s="55" t="s">
        <v>344</v>
      </c>
      <c r="B415" s="56" t="s">
        <v>131</v>
      </c>
      <c r="C415" s="42"/>
      <c r="D415" s="49"/>
      <c r="E415" s="49"/>
      <c r="F415" s="21">
        <v>50000000</v>
      </c>
      <c r="G415" s="49"/>
      <c r="H415" s="49"/>
      <c r="I415" s="21">
        <v>50000000</v>
      </c>
      <c r="J415" s="88">
        <v>100</v>
      </c>
      <c r="K415" s="50"/>
      <c r="L415" s="51"/>
      <c r="M415" s="51"/>
      <c r="N415" s="51"/>
    </row>
    <row r="416" spans="1:15" ht="15">
      <c r="A416" s="43"/>
      <c r="B416" s="37" t="s">
        <v>132</v>
      </c>
      <c r="C416" s="42"/>
      <c r="D416" s="49"/>
      <c r="E416" s="49"/>
      <c r="F416" s="11">
        <v>11289730</v>
      </c>
      <c r="G416" s="49"/>
      <c r="H416" s="49"/>
      <c r="I416" s="11">
        <v>11289730</v>
      </c>
      <c r="J416" s="97"/>
      <c r="K416" s="50"/>
      <c r="L416" s="51"/>
      <c r="M416" s="51"/>
      <c r="N416" s="51"/>
    </row>
    <row r="417" spans="1:15" ht="15">
      <c r="A417" s="43"/>
      <c r="B417" s="68" t="s">
        <v>133</v>
      </c>
      <c r="C417" s="42"/>
      <c r="D417" s="49"/>
      <c r="E417" s="49"/>
      <c r="F417" s="71">
        <v>683450</v>
      </c>
      <c r="G417" s="49"/>
      <c r="H417" s="49"/>
      <c r="I417" s="71">
        <v>17266263</v>
      </c>
      <c r="J417" s="83"/>
      <c r="K417" s="58"/>
      <c r="L417" s="51"/>
      <c r="M417" s="51"/>
      <c r="N417" s="51"/>
      <c r="O417" s="106">
        <f>O408+I416</f>
        <v>17266263</v>
      </c>
    </row>
    <row r="418" spans="1:15" ht="15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</row>
    <row r="419" spans="1:15" ht="15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90" t="s">
        <v>408</v>
      </c>
      <c r="M419" s="90"/>
      <c r="N419" s="90"/>
    </row>
    <row r="420" spans="1:15" ht="15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90"/>
      <c r="M420" s="90"/>
      <c r="N420" s="90"/>
    </row>
    <row r="421" spans="1:15" ht="15">
      <c r="A421" s="89"/>
      <c r="B421" s="89"/>
      <c r="C421" s="89"/>
      <c r="D421" s="89"/>
      <c r="E421" s="89"/>
      <c r="F421" s="89"/>
      <c r="G421" s="89"/>
      <c r="H421" s="89"/>
      <c r="I421" s="91"/>
      <c r="J421" s="89"/>
      <c r="K421" s="89"/>
      <c r="L421" s="90" t="s">
        <v>152</v>
      </c>
      <c r="M421" s="90"/>
      <c r="N421" s="90"/>
    </row>
    <row r="422" spans="1:15" ht="15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90"/>
      <c r="M422" s="90"/>
      <c r="N422" s="90"/>
    </row>
    <row r="423" spans="1:15" ht="15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90"/>
      <c r="M423" s="90"/>
      <c r="N423" s="90"/>
    </row>
    <row r="424" spans="1:15" ht="15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90"/>
      <c r="M424" s="90"/>
      <c r="N424" s="90"/>
    </row>
    <row r="425" spans="1:15" ht="15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92" t="s">
        <v>153</v>
      </c>
      <c r="M425" s="90"/>
      <c r="N425" s="90"/>
    </row>
  </sheetData>
  <mergeCells count="25">
    <mergeCell ref="A1:N1"/>
    <mergeCell ref="A2:N2"/>
    <mergeCell ref="A3:N3"/>
    <mergeCell ref="A9:A11"/>
    <mergeCell ref="B9:B11"/>
    <mergeCell ref="C9:C11"/>
    <mergeCell ref="D9:J9"/>
    <mergeCell ref="K9:N9"/>
    <mergeCell ref="D10:F10"/>
    <mergeCell ref="G10:J10"/>
    <mergeCell ref="K10:K11"/>
    <mergeCell ref="L10:L11"/>
    <mergeCell ref="M10:M11"/>
    <mergeCell ref="N10:N11"/>
    <mergeCell ref="A63:A65"/>
    <mergeCell ref="B63:B65"/>
    <mergeCell ref="C63:C65"/>
    <mergeCell ref="D63:J63"/>
    <mergeCell ref="K63:N63"/>
    <mergeCell ref="D64:F64"/>
    <mergeCell ref="G64:J64"/>
    <mergeCell ref="K64:K65"/>
    <mergeCell ref="L64:L65"/>
    <mergeCell ref="M64:M65"/>
    <mergeCell ref="N64:N65"/>
  </mergeCells>
  <pageMargins left="0.39370078740157483" right="0.39370078740157483" top="0.98425196850393704" bottom="0.98425196850393704" header="0.51181102362204722" footer="0.51181102362204722"/>
  <pageSetup paperSize="10000" orientation="landscape" horizontalDpi="360" verticalDpi="360" r:id="rId1"/>
  <headerFooter scaleWithDoc="0" alignWithMargins="0">
    <firstFooter>&amp;C17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 Realisasi SPJ</vt:lpstr>
      <vt:lpstr>Lap Realisasi APBDes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fujitsu_mobile</dc:creator>
  <cp:lastModifiedBy>DESA BOHOL</cp:lastModifiedBy>
  <cp:lastPrinted>2006-10-10T17:42:16Z</cp:lastPrinted>
  <dcterms:created xsi:type="dcterms:W3CDTF">2019-07-15T05:03:23Z</dcterms:created>
  <dcterms:modified xsi:type="dcterms:W3CDTF">2021-01-05T08:55:46Z</dcterms:modified>
</cp:coreProperties>
</file>